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NEMANJA - Dokumenta\2021\Kvartalni izvestaj 2021\IV kvartal 2021\"/>
    </mc:Choice>
  </mc:AlternateContent>
  <bookViews>
    <workbookView xWindow="0" yWindow="0" windowWidth="28800" windowHeight="12345" tabRatio="905" firstSheet="5" activeTab="11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Готовина!$A$1:$I$47</definedName>
    <definedName name="_xlnm.Print_Area" localSheetId="4">'Динамика запослених'!$B$1:$L$28</definedName>
    <definedName name="_xlnm.Print_Area" localSheetId="2">'Извештај о новчаним токовима'!$A$1:$H$69</definedName>
    <definedName name="_xlnm.Print_Area" localSheetId="7">'Ср. за посебне намене'!$B$1:$K$28</definedName>
    <definedName name="_xlnm.Print_Area" localSheetId="3">'Трошкови запослених'!$A$1:$H$43</definedName>
  </definedNames>
  <calcPr calcId="162913"/>
</workbook>
</file>

<file path=xl/calcChain.xml><?xml version="1.0" encoding="utf-8"?>
<calcChain xmlns="http://schemas.openxmlformats.org/spreadsheetml/2006/main">
  <c r="F20" i="31" l="1"/>
  <c r="F10" i="31"/>
  <c r="C51" i="21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68" i="28"/>
  <c r="H67" i="28"/>
  <c r="H66" i="28"/>
  <c r="H64" i="28"/>
  <c r="H63" i="28"/>
  <c r="H62" i="28"/>
  <c r="E61" i="28"/>
  <c r="E65" i="28" s="1"/>
  <c r="H55" i="28"/>
  <c r="H54" i="28"/>
  <c r="H53" i="28"/>
  <c r="H52" i="28"/>
  <c r="H51" i="28"/>
  <c r="H50" i="28"/>
  <c r="H49" i="28"/>
  <c r="H48" i="28"/>
  <c r="G47" i="28"/>
  <c r="F47" i="28"/>
  <c r="E47" i="28"/>
  <c r="E57" i="28" s="1"/>
  <c r="D47" i="28"/>
  <c r="D57" i="28" s="1"/>
  <c r="H46" i="28"/>
  <c r="H45" i="28"/>
  <c r="H44" i="28"/>
  <c r="H43" i="28"/>
  <c r="H42" i="28"/>
  <c r="H41" i="28"/>
  <c r="H40" i="28"/>
  <c r="G39" i="28"/>
  <c r="F39" i="28"/>
  <c r="E39" i="28"/>
  <c r="D39" i="28"/>
  <c r="H38" i="28"/>
  <c r="H35" i="28"/>
  <c r="H34" i="28"/>
  <c r="H33" i="28"/>
  <c r="G32" i="28"/>
  <c r="F32" i="28"/>
  <c r="E32" i="28"/>
  <c r="D32" i="28"/>
  <c r="H31" i="28"/>
  <c r="H30" i="28"/>
  <c r="H29" i="28"/>
  <c r="H28" i="28"/>
  <c r="H27" i="28"/>
  <c r="G26" i="28"/>
  <c r="F26" i="28"/>
  <c r="E26" i="28"/>
  <c r="E36" i="28" s="1"/>
  <c r="D26" i="28"/>
  <c r="D36" i="28" s="1"/>
  <c r="H25" i="28"/>
  <c r="H22" i="28"/>
  <c r="H21" i="28"/>
  <c r="H20" i="28"/>
  <c r="H19" i="28"/>
  <c r="H18" i="28"/>
  <c r="H17" i="28"/>
  <c r="H16" i="28"/>
  <c r="H15" i="28"/>
  <c r="G14" i="28"/>
  <c r="F14" i="28"/>
  <c r="E14" i="28"/>
  <c r="E59" i="28" s="1"/>
  <c r="D14" i="28"/>
  <c r="H13" i="28"/>
  <c r="H12" i="28"/>
  <c r="H11" i="28"/>
  <c r="H10" i="28"/>
  <c r="G9" i="28"/>
  <c r="G23" i="28" s="1"/>
  <c r="F9" i="28"/>
  <c r="E9" i="28"/>
  <c r="D9" i="28"/>
  <c r="G37" i="28" l="1"/>
  <c r="G56" i="28"/>
  <c r="F58" i="28"/>
  <c r="F36" i="28"/>
  <c r="E23" i="28"/>
  <c r="F57" i="28"/>
  <c r="H56" i="28"/>
  <c r="F24" i="28"/>
  <c r="D37" i="28"/>
  <c r="D56" i="28"/>
  <c r="G59" i="28"/>
  <c r="E37" i="28"/>
  <c r="E56" i="28"/>
  <c r="D58" i="28"/>
  <c r="D24" i="28"/>
  <c r="H26" i="28"/>
  <c r="F37" i="28"/>
  <c r="H37" i="28" s="1"/>
  <c r="F56" i="28"/>
  <c r="G57" i="28"/>
  <c r="H57" i="28"/>
  <c r="H9" i="28"/>
  <c r="D23" i="28"/>
  <c r="F23" i="28"/>
  <c r="H23" i="28" s="1"/>
  <c r="E24" i="28"/>
  <c r="G24" i="28"/>
  <c r="G36" i="28"/>
  <c r="H39" i="28"/>
  <c r="H47" i="28"/>
  <c r="E58" i="28"/>
  <c r="G58" i="28"/>
  <c r="D59" i="28"/>
  <c r="D70" i="28" s="1"/>
  <c r="D61" i="28" s="1"/>
  <c r="F59" i="28"/>
  <c r="F70" i="28" s="1"/>
  <c r="F61" i="28" s="1"/>
  <c r="H14" i="28"/>
  <c r="H32" i="28"/>
  <c r="H36" i="28" l="1"/>
  <c r="H24" i="28"/>
  <c r="G70" i="28"/>
  <c r="G61" i="28" s="1"/>
  <c r="H61" i="28" s="1"/>
  <c r="H70" i="28"/>
  <c r="F69" i="28"/>
  <c r="F60" i="28" s="1"/>
  <c r="F65" i="28" s="1"/>
  <c r="G69" i="28"/>
  <c r="H58" i="28"/>
  <c r="D69" i="28"/>
  <c r="D60" i="28" s="1"/>
  <c r="D65" i="28" s="1"/>
  <c r="H59" i="28"/>
  <c r="G60" i="28" l="1"/>
  <c r="H69" i="28"/>
  <c r="G65" i="28" l="1"/>
  <c r="H65" i="28" s="1"/>
  <c r="H60" i="28"/>
  <c r="H135" i="27" l="1"/>
  <c r="H59" i="27"/>
  <c r="H20" i="27"/>
  <c r="E135" i="27"/>
  <c r="E114" i="27"/>
  <c r="E59" i="27"/>
  <c r="E20" i="27"/>
  <c r="E24" i="29"/>
  <c r="E20" i="29"/>
  <c r="H24" i="29"/>
  <c r="H20" i="29"/>
  <c r="F24" i="29"/>
  <c r="G24" i="29"/>
  <c r="F135" i="27"/>
  <c r="G135" i="27"/>
  <c r="F59" i="27" l="1"/>
  <c r="G59" i="27"/>
  <c r="F20" i="27"/>
  <c r="G20" i="27"/>
  <c r="G42" i="14" l="1"/>
  <c r="G18" i="14"/>
  <c r="H38" i="22" l="1"/>
  <c r="H37" i="22"/>
  <c r="P21" i="30"/>
  <c r="P19" i="30"/>
  <c r="O19" i="30"/>
  <c r="N217" i="30"/>
  <c r="I192" i="30"/>
  <c r="J192" i="30"/>
  <c r="K192" i="30"/>
  <c r="L192" i="30"/>
  <c r="M192" i="30"/>
  <c r="N192" i="30"/>
  <c r="O192" i="30"/>
  <c r="P192" i="30"/>
  <c r="I197" i="30"/>
  <c r="J197" i="30"/>
  <c r="K197" i="30"/>
  <c r="L197" i="30"/>
  <c r="M197" i="30"/>
  <c r="N197" i="30"/>
  <c r="O197" i="30"/>
  <c r="P197" i="30"/>
  <c r="I202" i="30"/>
  <c r="J202" i="30"/>
  <c r="K202" i="30"/>
  <c r="L202" i="30"/>
  <c r="M202" i="30"/>
  <c r="N202" i="30"/>
  <c r="O202" i="30"/>
  <c r="P202" i="30"/>
  <c r="I207" i="30"/>
  <c r="J207" i="30"/>
  <c r="K207" i="30"/>
  <c r="L207" i="30"/>
  <c r="M207" i="30"/>
  <c r="N207" i="30"/>
  <c r="O207" i="30"/>
  <c r="P207" i="30"/>
  <c r="I212" i="30"/>
  <c r="J212" i="30"/>
  <c r="K212" i="30"/>
  <c r="L212" i="30"/>
  <c r="M212" i="30"/>
  <c r="N212" i="30"/>
  <c r="O212" i="30"/>
  <c r="P212" i="30"/>
  <c r="I217" i="30"/>
  <c r="J217" i="30"/>
  <c r="K217" i="30"/>
  <c r="L217" i="30"/>
  <c r="M217" i="30"/>
  <c r="O217" i="30"/>
  <c r="P217" i="30"/>
  <c r="I222" i="30"/>
  <c r="J222" i="30"/>
  <c r="K222" i="30"/>
  <c r="L222" i="30"/>
  <c r="M222" i="30"/>
  <c r="N222" i="30"/>
  <c r="O222" i="30"/>
  <c r="P222" i="30"/>
  <c r="I187" i="30"/>
  <c r="J187" i="30"/>
  <c r="K187" i="30"/>
  <c r="L187" i="30"/>
  <c r="M187" i="30"/>
  <c r="N187" i="30"/>
  <c r="O187" i="30"/>
  <c r="P187" i="30"/>
  <c r="F18" i="30"/>
  <c r="F223" i="30" s="1"/>
  <c r="I177" i="30"/>
  <c r="J177" i="30"/>
  <c r="K177" i="30"/>
  <c r="L177" i="30"/>
  <c r="M177" i="30"/>
  <c r="N177" i="30"/>
  <c r="O177" i="30"/>
  <c r="P177" i="30"/>
  <c r="I182" i="30"/>
  <c r="J182" i="30"/>
  <c r="K182" i="30"/>
  <c r="L182" i="30"/>
  <c r="M182" i="30"/>
  <c r="N182" i="30"/>
  <c r="O182" i="30"/>
  <c r="P182" i="30"/>
  <c r="I157" i="30"/>
  <c r="J157" i="30"/>
  <c r="K157" i="30"/>
  <c r="L157" i="30"/>
  <c r="M157" i="30"/>
  <c r="N157" i="30"/>
  <c r="O157" i="30"/>
  <c r="P157" i="30"/>
  <c r="I162" i="30"/>
  <c r="J162" i="30"/>
  <c r="K162" i="30"/>
  <c r="L162" i="30"/>
  <c r="M162" i="30"/>
  <c r="N162" i="30"/>
  <c r="O162" i="30"/>
  <c r="P162" i="30"/>
  <c r="I167" i="30"/>
  <c r="J167" i="30"/>
  <c r="K167" i="30"/>
  <c r="L167" i="30"/>
  <c r="M167" i="30"/>
  <c r="N167" i="30"/>
  <c r="O167" i="30"/>
  <c r="P167" i="30"/>
  <c r="I172" i="30"/>
  <c r="J172" i="30"/>
  <c r="K172" i="30"/>
  <c r="L172" i="30"/>
  <c r="M172" i="30"/>
  <c r="N172" i="30"/>
  <c r="O172" i="30"/>
  <c r="P172" i="30"/>
  <c r="I142" i="30"/>
  <c r="J142" i="30"/>
  <c r="K142" i="30"/>
  <c r="L142" i="30"/>
  <c r="M142" i="30"/>
  <c r="N142" i="30"/>
  <c r="O142" i="30"/>
  <c r="P142" i="30"/>
  <c r="I147" i="30"/>
  <c r="J147" i="30"/>
  <c r="K147" i="30"/>
  <c r="L147" i="30"/>
  <c r="M147" i="30"/>
  <c r="N147" i="30"/>
  <c r="O147" i="30"/>
  <c r="P147" i="30"/>
  <c r="I152" i="30"/>
  <c r="J152" i="30"/>
  <c r="K152" i="30"/>
  <c r="L152" i="30"/>
  <c r="M152" i="30"/>
  <c r="N152" i="30"/>
  <c r="O152" i="30"/>
  <c r="P152" i="30"/>
  <c r="I137" i="30"/>
  <c r="J137" i="30"/>
  <c r="K137" i="30"/>
  <c r="L137" i="30"/>
  <c r="M137" i="30"/>
  <c r="N137" i="30"/>
  <c r="O137" i="30"/>
  <c r="P137" i="30"/>
  <c r="I122" i="30"/>
  <c r="J122" i="30"/>
  <c r="K122" i="30"/>
  <c r="L122" i="30"/>
  <c r="M122" i="30"/>
  <c r="N122" i="30"/>
  <c r="O122" i="30"/>
  <c r="P122" i="30"/>
  <c r="I127" i="30"/>
  <c r="J127" i="30"/>
  <c r="K127" i="30"/>
  <c r="L127" i="30"/>
  <c r="M127" i="30"/>
  <c r="N127" i="30"/>
  <c r="O127" i="30"/>
  <c r="P127" i="30"/>
  <c r="I132" i="30"/>
  <c r="J132" i="30"/>
  <c r="K132" i="30"/>
  <c r="L132" i="30"/>
  <c r="M132" i="30"/>
  <c r="N132" i="30"/>
  <c r="O132" i="30"/>
  <c r="P132" i="30"/>
  <c r="I107" i="30"/>
  <c r="J107" i="30"/>
  <c r="K107" i="30"/>
  <c r="L107" i="30"/>
  <c r="M107" i="30"/>
  <c r="N107" i="30"/>
  <c r="O107" i="30"/>
  <c r="P107" i="30"/>
  <c r="I112" i="30"/>
  <c r="J112" i="30"/>
  <c r="K112" i="30"/>
  <c r="L112" i="30"/>
  <c r="M112" i="30"/>
  <c r="N112" i="30"/>
  <c r="O112" i="30"/>
  <c r="P112" i="30"/>
  <c r="I117" i="30"/>
  <c r="J117" i="30"/>
  <c r="K117" i="30"/>
  <c r="L117" i="30"/>
  <c r="M117" i="30"/>
  <c r="N117" i="30"/>
  <c r="O117" i="30"/>
  <c r="P117" i="30"/>
  <c r="I82" i="30"/>
  <c r="J82" i="30"/>
  <c r="K82" i="30"/>
  <c r="L82" i="30"/>
  <c r="M82" i="30"/>
  <c r="N82" i="30"/>
  <c r="O82" i="30"/>
  <c r="P82" i="30"/>
  <c r="I87" i="30"/>
  <c r="J87" i="30"/>
  <c r="K87" i="30"/>
  <c r="L87" i="30"/>
  <c r="M87" i="30"/>
  <c r="N87" i="30"/>
  <c r="O87" i="30"/>
  <c r="P87" i="30"/>
  <c r="I92" i="30"/>
  <c r="J92" i="30"/>
  <c r="K92" i="30"/>
  <c r="L92" i="30"/>
  <c r="M92" i="30"/>
  <c r="N92" i="30"/>
  <c r="O92" i="30"/>
  <c r="P92" i="30"/>
  <c r="I97" i="30"/>
  <c r="J97" i="30"/>
  <c r="K97" i="30"/>
  <c r="L97" i="30"/>
  <c r="M97" i="30"/>
  <c r="N97" i="30"/>
  <c r="O97" i="30"/>
  <c r="P97" i="30"/>
  <c r="I102" i="30"/>
  <c r="J102" i="30"/>
  <c r="K102" i="30"/>
  <c r="L102" i="30"/>
  <c r="M102" i="30"/>
  <c r="N102" i="30"/>
  <c r="O102" i="30"/>
  <c r="P102" i="30"/>
  <c r="K21" i="30"/>
  <c r="M21" i="30"/>
  <c r="J22" i="30"/>
  <c r="L22" i="30"/>
  <c r="O21" i="30"/>
  <c r="I21" i="30"/>
  <c r="I22" i="30" s="1"/>
  <c r="K19" i="30"/>
  <c r="M19" i="30"/>
  <c r="I77" i="30"/>
  <c r="J77" i="30"/>
  <c r="K77" i="30"/>
  <c r="L77" i="30"/>
  <c r="M77" i="30"/>
  <c r="N77" i="30"/>
  <c r="O77" i="30"/>
  <c r="P77" i="30"/>
  <c r="I72" i="30"/>
  <c r="J72" i="30"/>
  <c r="K72" i="30"/>
  <c r="L72" i="30"/>
  <c r="M72" i="30"/>
  <c r="N72" i="30"/>
  <c r="O72" i="30"/>
  <c r="P72" i="30"/>
  <c r="I67" i="30"/>
  <c r="J67" i="30"/>
  <c r="K67" i="30"/>
  <c r="L67" i="30"/>
  <c r="M67" i="30"/>
  <c r="N67" i="30"/>
  <c r="O67" i="30"/>
  <c r="P67" i="30"/>
  <c r="J62" i="30"/>
  <c r="K62" i="30"/>
  <c r="L62" i="30"/>
  <c r="M62" i="30"/>
  <c r="N62" i="30"/>
  <c r="O62" i="30"/>
  <c r="P62" i="30"/>
  <c r="I62" i="30"/>
  <c r="J57" i="30"/>
  <c r="K57" i="30"/>
  <c r="L57" i="30"/>
  <c r="M57" i="30"/>
  <c r="N57" i="30"/>
  <c r="O57" i="30"/>
  <c r="P57" i="30"/>
  <c r="I57" i="30"/>
  <c r="J52" i="30"/>
  <c r="K52" i="30"/>
  <c r="L52" i="30"/>
  <c r="M52" i="30"/>
  <c r="N52" i="30"/>
  <c r="O52" i="30"/>
  <c r="P52" i="30"/>
  <c r="I52" i="30"/>
  <c r="J47" i="30"/>
  <c r="K47" i="30"/>
  <c r="L47" i="30"/>
  <c r="M47" i="30"/>
  <c r="N47" i="30"/>
  <c r="O47" i="30"/>
  <c r="P47" i="30"/>
  <c r="I47" i="30"/>
  <c r="J42" i="30"/>
  <c r="K42" i="30"/>
  <c r="L42" i="30"/>
  <c r="M42" i="30"/>
  <c r="N42" i="30"/>
  <c r="O42" i="30"/>
  <c r="P42" i="30"/>
  <c r="I42" i="30"/>
  <c r="J37" i="30"/>
  <c r="K37" i="30"/>
  <c r="L37" i="30"/>
  <c r="M37" i="30"/>
  <c r="N37" i="30"/>
  <c r="O37" i="30"/>
  <c r="P37" i="30"/>
  <c r="I37" i="30"/>
  <c r="J27" i="30"/>
  <c r="K27" i="30"/>
  <c r="L27" i="30"/>
  <c r="M27" i="30"/>
  <c r="N27" i="30"/>
  <c r="O27" i="30"/>
  <c r="P27" i="30"/>
  <c r="I27" i="30"/>
  <c r="J32" i="30"/>
  <c r="K32" i="30"/>
  <c r="L32" i="30"/>
  <c r="M32" i="30"/>
  <c r="N32" i="30"/>
  <c r="O32" i="30"/>
  <c r="P32" i="30"/>
  <c r="I32" i="30"/>
  <c r="J17" i="30"/>
  <c r="K17" i="30"/>
  <c r="L17" i="30"/>
  <c r="M17" i="30"/>
  <c r="N17" i="30"/>
  <c r="O17" i="30"/>
  <c r="P17" i="30"/>
  <c r="I17" i="30"/>
  <c r="J12" i="30"/>
  <c r="K12" i="30"/>
  <c r="L12" i="30"/>
  <c r="M12" i="30"/>
  <c r="N12" i="30"/>
  <c r="O12" i="30"/>
  <c r="P12" i="30"/>
  <c r="I12" i="30"/>
  <c r="J223" i="30" l="1"/>
  <c r="L223" i="30"/>
  <c r="I223" i="30"/>
  <c r="M22" i="30"/>
  <c r="M223" i="30" s="1"/>
  <c r="K22" i="30"/>
  <c r="K223" i="30" s="1"/>
  <c r="P22" i="30"/>
  <c r="P223" i="30" s="1"/>
  <c r="O22" i="30"/>
  <c r="O223" i="30" s="1"/>
  <c r="N22" i="30"/>
  <c r="N223" i="30" s="1"/>
  <c r="H21" i="20" l="1"/>
  <c r="H22" i="20"/>
  <c r="H23" i="20"/>
  <c r="H24" i="20"/>
  <c r="H25" i="20"/>
  <c r="H20" i="20"/>
  <c r="H26" i="20" l="1"/>
  <c r="I26" i="29"/>
  <c r="I27" i="29"/>
  <c r="I28" i="29"/>
  <c r="I29" i="29"/>
  <c r="I30" i="29"/>
  <c r="I31" i="29"/>
  <c r="I32" i="29"/>
  <c r="I33" i="29"/>
  <c r="F132" i="27"/>
  <c r="G132" i="27"/>
  <c r="H132" i="27"/>
  <c r="F124" i="27"/>
  <c r="G124" i="27"/>
  <c r="H124" i="27"/>
  <c r="F114" i="27"/>
  <c r="G114" i="27"/>
  <c r="H114" i="27"/>
  <c r="F99" i="27"/>
  <c r="G99" i="27"/>
  <c r="H99" i="27"/>
  <c r="F94" i="27"/>
  <c r="G94" i="27"/>
  <c r="H94" i="27"/>
  <c r="F89" i="27"/>
  <c r="G89" i="27"/>
  <c r="H89" i="27"/>
  <c r="H77" i="27" s="1"/>
  <c r="F85" i="27"/>
  <c r="F77" i="27" s="1"/>
  <c r="G85" i="27"/>
  <c r="H85" i="27"/>
  <c r="F62" i="27"/>
  <c r="G62" i="27"/>
  <c r="H62" i="27"/>
  <c r="F57" i="27"/>
  <c r="G57" i="27"/>
  <c r="H57" i="27"/>
  <c r="F50" i="27"/>
  <c r="G50" i="27"/>
  <c r="H50" i="27"/>
  <c r="F43" i="27"/>
  <c r="G43" i="27"/>
  <c r="H43" i="27"/>
  <c r="F28" i="27"/>
  <c r="G28" i="27"/>
  <c r="H28" i="27"/>
  <c r="F18" i="27"/>
  <c r="G18" i="27"/>
  <c r="H18" i="27"/>
  <c r="F11" i="27"/>
  <c r="G11" i="27"/>
  <c r="H11" i="27"/>
  <c r="G77" i="27" l="1"/>
  <c r="H146" i="27"/>
  <c r="F149" i="27"/>
  <c r="H111" i="27"/>
  <c r="H92" i="27"/>
  <c r="G149" i="27"/>
  <c r="F9" i="27"/>
  <c r="H149" i="27"/>
  <c r="G111" i="27"/>
  <c r="G92" i="27"/>
  <c r="G41" i="27"/>
  <c r="G9" i="27"/>
  <c r="F111" i="27"/>
  <c r="F92" i="27"/>
  <c r="F41" i="27"/>
  <c r="F74" i="27" s="1"/>
  <c r="H41" i="27"/>
  <c r="H9" i="27"/>
  <c r="G74" i="27" l="1"/>
  <c r="G148" i="27" s="1"/>
  <c r="G139" i="27" s="1"/>
  <c r="G141" i="27" s="1"/>
  <c r="H74" i="27"/>
  <c r="F147" i="27"/>
  <c r="F148" i="27"/>
  <c r="F139" i="27" s="1"/>
  <c r="F141" i="27" s="1"/>
  <c r="H148" i="27" l="1"/>
  <c r="H139" i="27" s="1"/>
  <c r="H141" i="27" s="1"/>
  <c r="E99" i="27"/>
  <c r="E94" i="27"/>
  <c r="E89" i="27"/>
  <c r="E146" i="27" s="1"/>
  <c r="E85" i="27"/>
  <c r="E62" i="27"/>
  <c r="E57" i="27"/>
  <c r="E50" i="27"/>
  <c r="E43" i="27"/>
  <c r="E124" i="27"/>
  <c r="E132" i="27"/>
  <c r="E28" i="27"/>
  <c r="E18" i="27"/>
  <c r="E11" i="27"/>
  <c r="E36" i="29"/>
  <c r="E11" i="29"/>
  <c r="E14" i="29"/>
  <c r="F42" i="29"/>
  <c r="G42" i="29"/>
  <c r="H42" i="29"/>
  <c r="F36" i="29"/>
  <c r="G36" i="29"/>
  <c r="H36" i="29"/>
  <c r="G48" i="29" l="1"/>
  <c r="F48" i="29"/>
  <c r="E77" i="27"/>
  <c r="E111" i="27"/>
  <c r="E149" i="27"/>
  <c r="E92" i="27"/>
  <c r="E41" i="27"/>
  <c r="E9" i="27"/>
  <c r="H85" i="29"/>
  <c r="H48" i="29" s="1"/>
  <c r="H86" i="29"/>
  <c r="H49" i="29" s="1"/>
  <c r="G86" i="29"/>
  <c r="G49" i="29" s="1"/>
  <c r="F86" i="29"/>
  <c r="F49" i="29" s="1"/>
  <c r="E74" i="27" l="1"/>
  <c r="E148" i="27" s="1"/>
  <c r="E139" i="27" s="1"/>
  <c r="E141" i="27" s="1"/>
  <c r="E42" i="29"/>
  <c r="E48" i="29" s="1"/>
  <c r="H25" i="29"/>
  <c r="H22" i="29" s="1"/>
  <c r="H56" i="29" s="1"/>
  <c r="F25" i="29"/>
  <c r="F22" i="29" s="1"/>
  <c r="F56" i="29" s="1"/>
  <c r="G25" i="29"/>
  <c r="G22" i="29" s="1"/>
  <c r="G56" i="29" s="1"/>
  <c r="E25" i="29"/>
  <c r="E22" i="29" s="1"/>
  <c r="E56" i="29" s="1"/>
  <c r="F14" i="29"/>
  <c r="G14" i="29"/>
  <c r="H14" i="29"/>
  <c r="F11" i="29"/>
  <c r="G11" i="29"/>
  <c r="H11" i="29"/>
  <c r="E9" i="29"/>
  <c r="E54" i="29" s="1"/>
  <c r="F9" i="29" l="1"/>
  <c r="G9" i="29"/>
  <c r="H9" i="29"/>
  <c r="E84" i="29"/>
  <c r="E35" i="29" s="1"/>
  <c r="E83" i="29"/>
  <c r="E34" i="29" s="1"/>
  <c r="E85" i="29"/>
  <c r="E86" i="29"/>
  <c r="E49" i="29" s="1"/>
  <c r="I12" i="29"/>
  <c r="I11" i="29"/>
  <c r="H54" i="29" l="1"/>
  <c r="H88" i="29" s="1"/>
  <c r="H59" i="29" s="1"/>
  <c r="G84" i="29"/>
  <c r="G35" i="29" s="1"/>
  <c r="G54" i="29"/>
  <c r="G88" i="29" s="1"/>
  <c r="F54" i="29"/>
  <c r="F88" i="29" s="1"/>
  <c r="F59" i="29" s="1"/>
  <c r="H84" i="29"/>
  <c r="H35" i="29" s="1"/>
  <c r="F84" i="29"/>
  <c r="F35" i="29" s="1"/>
  <c r="F83" i="29"/>
  <c r="F34" i="29" s="1"/>
  <c r="H87" i="29"/>
  <c r="H58" i="29" s="1"/>
  <c r="G83" i="29"/>
  <c r="G34" i="29" s="1"/>
  <c r="H83" i="29"/>
  <c r="H34" i="29" s="1"/>
  <c r="E87" i="29"/>
  <c r="E58" i="29" s="1"/>
  <c r="E88" i="29"/>
  <c r="E59" i="29" s="1"/>
  <c r="H39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2" i="29"/>
  <c r="I70" i="29"/>
  <c r="I69" i="29"/>
  <c r="I68" i="29"/>
  <c r="I67" i="29"/>
  <c r="I66" i="29"/>
  <c r="I65" i="29"/>
  <c r="I63" i="29"/>
  <c r="I61" i="29"/>
  <c r="I60" i="29"/>
  <c r="I57" i="29"/>
  <c r="I56" i="29"/>
  <c r="I55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10"/>
  <c r="I11" i="10"/>
  <c r="I10" i="10"/>
  <c r="I9" i="10"/>
  <c r="I8" i="10"/>
  <c r="I7" i="10"/>
  <c r="I6" i="10"/>
  <c r="F87" i="29" l="1"/>
  <c r="F58" i="29" s="1"/>
  <c r="F89" i="29" s="1"/>
  <c r="F62" i="29" s="1"/>
  <c r="G87" i="29"/>
  <c r="G58" i="29" s="1"/>
  <c r="H89" i="29"/>
  <c r="H62" i="29" s="1"/>
  <c r="H90" i="29"/>
  <c r="H64" i="29" s="1"/>
  <c r="G59" i="29"/>
  <c r="I59" i="29" s="1"/>
  <c r="I54" i="29"/>
  <c r="G89" i="29"/>
  <c r="G62" i="29" s="1"/>
  <c r="I62" i="29" s="1"/>
  <c r="F90" i="29"/>
  <c r="I34" i="29"/>
  <c r="E89" i="29"/>
  <c r="E62" i="29" s="1"/>
  <c r="I58" i="29"/>
  <c r="G90" i="29"/>
  <c r="G64" i="29" s="1"/>
  <c r="E90" i="29"/>
  <c r="E64" i="29" s="1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H91" i="29" l="1"/>
  <c r="H71" i="29" s="1"/>
  <c r="H92" i="29"/>
  <c r="H73" i="29" s="1"/>
  <c r="F64" i="29"/>
  <c r="F91" i="29" s="1"/>
  <c r="F71" i="29" s="1"/>
  <c r="E92" i="29"/>
  <c r="E73" i="29" s="1"/>
  <c r="G92" i="29"/>
  <c r="G73" i="29" s="1"/>
  <c r="I73" i="29" s="1"/>
  <c r="E91" i="29"/>
  <c r="E71" i="29" s="1"/>
  <c r="G91" i="29"/>
  <c r="G71" i="29" s="1"/>
  <c r="I71" i="29" s="1"/>
  <c r="I64" i="29"/>
  <c r="F92" i="29" l="1"/>
  <c r="F73" i="29" s="1"/>
</calcChain>
</file>

<file path=xl/sharedStrings.xml><?xml version="1.0" encoding="utf-8"?>
<sst xmlns="http://schemas.openxmlformats.org/spreadsheetml/2006/main" count="1298" uniqueCount="888">
  <si>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</si>
  <si>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</si>
  <si>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</si>
  <si>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</si>
  <si>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</si>
  <si>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</si>
  <si>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</si>
  <si>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</si>
  <si>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</si>
  <si>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</si>
  <si>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</si>
  <si>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</si>
  <si>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</si>
  <si>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</si>
  <si>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</si>
  <si>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</si>
  <si>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</si>
  <si>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</si>
  <si>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</si>
  <si>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</si>
  <si>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</si>
  <si>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</si>
  <si>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</si>
  <si>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</si>
  <si>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</si>
  <si>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</si>
  <si>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</si>
  <si>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</si>
  <si>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</si>
  <si>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</si>
  <si>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</si>
  <si>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</si>
  <si>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</si>
  <si>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</si>
  <si>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</si>
  <si>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</si>
  <si>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</si>
  <si>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</si>
  <si>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</si>
  <si>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</si>
  <si>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</si>
  <si>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</si>
  <si>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</si>
  <si>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</si>
  <si>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</si>
  <si>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</si>
  <si>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</si>
  <si>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</si>
  <si>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</si>
  <si>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</si>
  <si>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</si>
  <si>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</si>
  <si>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</si>
  <si>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</si>
  <si>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</si>
  <si>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</si>
  <si>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</si>
  <si>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</si>
  <si>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</si>
  <si>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</si>
  <si>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</si>
  <si>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</si>
  <si>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</si>
  <si>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</si>
  <si>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</si>
  <si>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</si>
  <si>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</si>
  <si>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</si>
  <si>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</si>
  <si>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</si>
  <si>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</si>
  <si>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</si>
  <si>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</si>
  <si>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</si>
  <si>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</si>
  <si>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</si>
  <si>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</si>
  <si>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</si>
  <si>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</si>
  <si>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</si>
  <si>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</si>
  <si>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</si>
  <si>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</si>
  <si>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</si>
  <si>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</si>
  <si>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</si>
  <si>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</si>
  <si>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</si>
  <si>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</si>
  <si>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</si>
  <si>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</si>
  <si>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</si>
  <si>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</si>
  <si>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</si>
  <si>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</si>
  <si>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</si>
  <si>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</si>
  <si>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</si>
  <si>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</si>
  <si>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</si>
  <si>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</si>
  <si>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</si>
  <si>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</si>
  <si>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</si>
  <si>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</si>
  <si>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</si>
  <si>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</si>
  <si>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</si>
  <si>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</si>
  <si>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</si>
  <si>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</si>
  <si>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</si>
  <si>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</si>
  <si>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</si>
  <si>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</si>
  <si>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</si>
  <si>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</si>
  <si>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</si>
  <si>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</si>
  <si>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</si>
  <si>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</si>
  <si>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</si>
  <si>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</si>
  <si>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</si>
  <si>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</si>
  <si>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</si>
  <si>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</si>
  <si>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</si>
  <si>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</si>
  <si>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</si>
  <si>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</si>
  <si>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</si>
  <si>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</si>
  <si>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</si>
  <si>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</si>
  <si>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</si>
  <si>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</si>
  <si>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</si>
  <si>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</si>
  <si>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</si>
  <si>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</si>
  <si>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</si>
  <si>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</si>
  <si>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</si>
  <si>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</si>
  <si>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</si>
  <si>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</si>
  <si>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</si>
  <si>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</si>
  <si>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</si>
  <si>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</si>
  <si>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</si>
  <si>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</si>
  <si>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</si>
  <si>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</si>
  <si>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</si>
  <si>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</si>
  <si>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</si>
  <si>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</si>
  <si>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</si>
  <si>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</si>
  <si>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</si>
  <si>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</si>
  <si>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</si>
  <si>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</si>
  <si>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</si>
  <si>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</si>
  <si>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</si>
  <si>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</si>
  <si>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</si>
  <si>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</si>
  <si>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</si>
  <si>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</si>
  <si>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</si>
  <si>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</si>
  <si>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</si>
  <si>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</si>
  <si>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</si>
  <si>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</si>
  <si>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</si>
  <si>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</si>
  <si>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</si>
  <si>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</si>
  <si>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</si>
  <si>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</si>
  <si>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</si>
  <si>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</si>
  <si>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</si>
  <si>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</si>
  <si>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</si>
  <si>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</si>
  <si>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</si>
  <si>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</si>
  <si>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</si>
  <si>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</si>
  <si>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</si>
  <si>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</si>
  <si>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</si>
  <si>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</si>
  <si>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</si>
  <si>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</si>
  <si>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</si>
  <si>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</si>
  <si>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</si>
  <si>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</si>
  <si>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</si>
  <si>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</si>
  <si>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</si>
  <si>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</si>
  <si>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</si>
  <si>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</si>
  <si>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</si>
  <si>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</si>
  <si>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</si>
  <si>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</si>
  <si>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</si>
  <si>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</si>
  <si>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</si>
  <si>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</si>
  <si>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</si>
  <si>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</si>
  <si>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</si>
  <si>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</si>
  <si>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</si>
  <si>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</si>
  <si>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</si>
  <si>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</si>
  <si>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</si>
  <si>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</si>
  <si>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</si>
  <si>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</si>
  <si>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</si>
  <si>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</si>
  <si>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</si>
  <si>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</si>
  <si>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</si>
  <si>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</si>
  <si>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</si>
  <si>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</si>
  <si>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</si>
  <si>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</si>
  <si>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</si>
  <si>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</si>
  <si>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</si>
  <si>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</si>
  <si>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</si>
  <si>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</si>
  <si>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</si>
  <si>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</si>
  <si>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</si>
  <si>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</si>
  <si>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</si>
  <si>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</si>
  <si>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</si>
  <si>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</si>
  <si>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</si>
  <si>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</si>
  <si>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</si>
  <si>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</si>
  <si>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</si>
  <si>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</si>
  <si>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</si>
  <si>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</si>
  <si>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</si>
  <si>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</si>
  <si>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</si>
  <si>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</si>
  <si>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</si>
  <si>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</si>
  <si>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</si>
  <si>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</si>
  <si>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</si>
  <si>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</si>
  <si>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</si>
  <si>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</si>
  <si>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</si>
  <si>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</si>
  <si>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</si>
  <si>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</si>
  <si>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</si>
  <si>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</si>
  <si>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</si>
  <si>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</si>
  <si>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</si>
  <si>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</si>
  <si>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</si>
  <si>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</si>
  <si>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</si>
  <si>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</si>
  <si>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</si>
  <si>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</si>
  <si>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</si>
  <si>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</si>
  <si>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</si>
  <si>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</si>
  <si>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</si>
  <si>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</si>
  <si>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</si>
  <si>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</si>
  <si>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</si>
  <si>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</si>
  <si>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</si>
  <si>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</si>
  <si>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</si>
  <si>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</si>
  <si>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</si>
  <si>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</si>
  <si>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</si>
  <si>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</si>
  <si>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</si>
  <si>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</si>
  <si>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</si>
  <si>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</si>
  <si>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</si>
  <si>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</si>
  <si>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</si>
  <si>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</si>
  <si>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</si>
  <si>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</si>
  <si>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</si>
  <si>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</si>
  <si>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</si>
  <si>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</si>
  <si>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</si>
  <si>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</si>
  <si>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</si>
  <si>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</si>
  <si>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</si>
  <si>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</si>
  <si>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</si>
  <si>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</si>
  <si>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</si>
  <si>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</si>
  <si>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</si>
  <si>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</si>
  <si>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</si>
  <si>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</si>
  <si>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</si>
  <si>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</si>
  <si>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</si>
  <si>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</si>
  <si>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</si>
  <si>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</si>
  <si>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</si>
  <si>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</si>
  <si>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</si>
  <si>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</si>
  <si>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</si>
  <si>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</si>
  <si>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</si>
  <si>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</si>
  <si>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</si>
  <si>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</si>
  <si>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</si>
  <si>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</si>
  <si>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</si>
  <si>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</si>
  <si>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</si>
  <si>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</si>
  <si>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</si>
  <si>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</si>
  <si>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</si>
  <si>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</si>
  <si>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</si>
  <si>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</si>
  <si>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</si>
  <si>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</si>
  <si>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</si>
  <si>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</si>
  <si>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</si>
  <si>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</si>
  <si>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</si>
  <si>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</si>
  <si>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</si>
  <si>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</si>
  <si>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</si>
  <si>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</si>
  <si>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</si>
  <si>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</si>
  <si>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</si>
  <si>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</si>
  <si>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</si>
  <si>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</si>
  <si>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</si>
  <si>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</si>
  <si>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</si>
  <si>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</si>
  <si>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</si>
  <si>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</si>
  <si>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</si>
  <si>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</si>
  <si>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</si>
  <si>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</si>
  <si>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</si>
  <si>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</si>
  <si>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</si>
  <si>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</si>
  <si>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</si>
  <si>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</si>
  <si>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</si>
  <si>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</si>
  <si>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</si>
  <si>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</si>
  <si>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</si>
  <si>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</si>
  <si>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</si>
  <si>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</si>
  <si>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</si>
  <si>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</si>
  <si>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</si>
  <si>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</si>
  <si>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</si>
  <si>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</si>
  <si>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</si>
  <si>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</si>
  <si>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</si>
  <si>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</si>
  <si>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</si>
  <si>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</si>
  <si>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</si>
  <si>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</si>
  <si>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</si>
  <si>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</si>
  <si>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</si>
  <si>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</si>
  <si>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</si>
  <si>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</si>
  <si>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</si>
  <si>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</si>
  <si>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</si>
  <si>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</si>
  <si>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</si>
  <si>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</si>
  <si>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</si>
  <si>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</si>
  <si>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</si>
  <si>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</si>
  <si>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</si>
  <si>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</si>
  <si>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</si>
  <si>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</si>
  <si>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</si>
  <si>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</si>
  <si>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</si>
  <si>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</si>
  <si>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</si>
  <si>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</si>
  <si>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</si>
  <si>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</si>
  <si>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</si>
  <si>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</si>
  <si>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</si>
  <si>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</si>
  <si>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</si>
  <si>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</si>
  <si>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</si>
  <si>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</si>
  <si>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</si>
  <si>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</si>
  <si>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</si>
  <si>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</si>
  <si>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</si>
  <si>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</si>
  <si>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</si>
  <si>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</si>
  <si>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</si>
  <si>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</si>
  <si>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</si>
  <si>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</si>
  <si>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</si>
  <si>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</si>
  <si>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</si>
  <si>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</si>
  <si>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</si>
  <si>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</si>
  <si>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</si>
  <si>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</si>
  <si>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</si>
  <si>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</si>
  <si>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</si>
  <si>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</si>
  <si>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</si>
  <si>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</si>
  <si>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</si>
  <si>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</si>
  <si>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</si>
  <si>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</si>
  <si>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</si>
  <si>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</si>
  <si>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</si>
  <si>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</si>
  <si>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</si>
  <si>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</si>
  <si>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</si>
  <si>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</si>
  <si>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</si>
  <si>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</si>
  <si>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</si>
  <si>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</si>
  <si>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</si>
  <si>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</si>
  <si>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</si>
  <si>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</si>
  <si>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</si>
  <si>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</si>
  <si>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</si>
  <si>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</si>
  <si>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</si>
  <si>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</si>
  <si>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</si>
  <si>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</si>
  <si>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</si>
  <si>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</si>
  <si>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</si>
  <si>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</si>
  <si>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</si>
  <si>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</si>
  <si>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</si>
  <si>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</si>
  <si>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</si>
  <si>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</si>
  <si>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</si>
  <si>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</si>
  <si>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</si>
  <si>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</si>
  <si>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</si>
  <si>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</si>
  <si>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</si>
  <si>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</si>
  <si>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</si>
  <si>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</si>
  <si>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</si>
  <si>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</si>
  <si>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</si>
  <si>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</si>
  <si>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</si>
  <si>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</si>
  <si>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</si>
  <si>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</si>
  <si>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</si>
  <si>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</si>
  <si>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</si>
  <si>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</si>
  <si>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</si>
  <si>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</si>
  <si>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</si>
  <si>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</si>
  <si>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</si>
  <si>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</si>
  <si>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</si>
  <si>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</si>
  <si>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</si>
  <si>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</si>
  <si>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</si>
  <si>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</si>
  <si>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</si>
  <si>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</si>
  <si>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</si>
  <si>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</si>
  <si>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</si>
  <si>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</si>
  <si>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</si>
  <si>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</si>
  <si>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</si>
  <si>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</si>
  <si>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</si>
  <si>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</si>
  <si>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</si>
  <si>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</si>
  <si>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</si>
  <si>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</si>
  <si>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</si>
  <si>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</si>
  <si>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</si>
  <si>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</si>
  <si>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</si>
  <si>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</si>
  <si>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</si>
  <si>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</si>
  <si>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</si>
  <si>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</si>
  <si>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</si>
  <si>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</si>
  <si>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</si>
  <si>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</si>
  <si>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</si>
  <si>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</si>
  <si>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</si>
  <si>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</si>
  <si>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</si>
  <si>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</si>
  <si>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</si>
  <si>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</si>
  <si>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</si>
  <si>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</si>
  <si>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</si>
  <si>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</si>
  <si>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</si>
  <si>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</si>
  <si>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</si>
  <si>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</si>
  <si>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</si>
  <si>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</si>
  <si>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</si>
  <si>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</si>
  <si>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</si>
  <si>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</si>
  <si>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</si>
  <si>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</si>
  <si>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</si>
  <si>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</si>
  <si>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</si>
  <si>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</si>
  <si>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</si>
  <si>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</si>
  <si>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</si>
  <si>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</si>
  <si>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</si>
  <si>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</si>
  <si>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</si>
  <si>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</si>
  <si>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</si>
  <si>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</si>
  <si>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</si>
  <si>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</si>
  <si>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</si>
  <si>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</si>
  <si>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</si>
  <si>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</si>
  <si>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</si>
  <si>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</si>
  <si>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</si>
  <si>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</si>
  <si>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</si>
  <si>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</si>
  <si>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</si>
  <si>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</si>
  <si>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</si>
  <si>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</si>
  <si>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</si>
  <si>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</si>
  <si>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</si>
  <si>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</si>
  <si>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</si>
  <si>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</si>
  <si>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</si>
  <si>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</si>
  <si>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</si>
  <si>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</si>
  <si>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</si>
  <si>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</si>
  <si>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</si>
  <si>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</si>
  <si>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</si>
  <si>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</si>
  <si>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</si>
  <si>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</si>
  <si>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</si>
  <si>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</si>
  <si>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</si>
  <si>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</si>
  <si>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</si>
  <si>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</si>
  <si>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</si>
  <si>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</si>
  <si>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</si>
  <si>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</si>
  <si>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</si>
  <si>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</si>
  <si>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</si>
  <si>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</si>
  <si>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</si>
  <si>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</si>
  <si>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</si>
  <si>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</si>
  <si>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</si>
  <si>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</si>
  <si>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</si>
  <si>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</si>
  <si>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</si>
  <si>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</si>
  <si>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</si>
  <si>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</si>
  <si>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</si>
  <si>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</si>
  <si>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</si>
  <si>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</si>
  <si>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</si>
  <si>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</si>
  <si>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</si>
  <si>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</si>
  <si>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</si>
  <si>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</si>
  <si>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</si>
  <si>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</si>
  <si>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</si>
  <si>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</si>
  <si>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</si>
  <si>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</si>
  <si>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</si>
  <si>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</si>
  <si>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</si>
  <si>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</si>
  <si>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</si>
  <si>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</si>
  <si>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</si>
  <si>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</si>
  <si>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</si>
  <si>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</si>
  <si>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</si>
  <si>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</si>
  <si>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</si>
  <si>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</si>
  <si>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</si>
  <si>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</si>
  <si>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</si>
  <si>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</si>
  <si>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</si>
  <si>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</si>
  <si>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</si>
  <si>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</si>
  <si>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</si>
  <si>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Редовно одржавање сеоских водовода</t>
  </si>
  <si>
    <t>Укупно</t>
  </si>
  <si>
    <t>Редовно одржавање ЦС и бушотине изворишта на Дивчибарама</t>
  </si>
  <si>
    <t>План 2021** година</t>
  </si>
  <si>
    <t>Реконструкција и изградња водоводне мреже</t>
  </si>
  <si>
    <t>3.1</t>
  </si>
  <si>
    <t>Изградња водоводне мреже Кланица - Дивци II фаза</t>
  </si>
  <si>
    <t>3.2</t>
  </si>
  <si>
    <t>Реконструкција водоводне мреже у улици Мостарској</t>
  </si>
  <si>
    <t>3.3</t>
  </si>
  <si>
    <t>3.4</t>
  </si>
  <si>
    <t>3.5</t>
  </si>
  <si>
    <t>Реконструкција водоводне мреже у улици Цаке Миливојевић</t>
  </si>
  <si>
    <t>Реконструкција водоводне мреже у улици Поп Лукинoj ,(крак Карађорђева -Кнеза Милоша)</t>
  </si>
  <si>
    <t>Реконструкција водоводне мреже у улици Владе Даниловића (део од ул.Др.Пантића до Железничке)</t>
  </si>
  <si>
    <t>3.6</t>
  </si>
  <si>
    <t>Реконструкција водоводне мреже у насељу Колубара</t>
  </si>
  <si>
    <t>3.7</t>
  </si>
  <si>
    <t>Реконструкција водоводне мреже у улици  Подгорској</t>
  </si>
  <si>
    <t>3.8</t>
  </si>
  <si>
    <t>3.9</t>
  </si>
  <si>
    <t>Реконструкција водоводне мреже у улици  Зеке Буљубаше крак (дуж катаст. парц.5746 КО Ваљево)</t>
  </si>
  <si>
    <t>Реконструкција водоводне мреже у улици  Кордунашкој</t>
  </si>
  <si>
    <t>Реализовано закључно са 31.12.2020.*</t>
  </si>
  <si>
    <t>Изградња  водоводне мреже у улици  Горана Селаковића</t>
  </si>
  <si>
    <t>Изградња водоводне мреже у улици  Сувоборској крак (дуж катаст.парц. 9463 и 9464/1 КО Ваљево)</t>
  </si>
  <si>
    <t>8.</t>
  </si>
  <si>
    <t>Извођење монтерских (хидромашинских и електро) радова на ЦС"Царић"</t>
  </si>
  <si>
    <t>Повезивање постојеће водоводне мреже на Царићу</t>
  </si>
  <si>
    <t>Изградња водоводне мреже Дивчибаре-Маринковића коса</t>
  </si>
  <si>
    <t>Изградња и реконструкција водоводне мреже на Дивчибарама</t>
  </si>
  <si>
    <t>9.</t>
  </si>
  <si>
    <t>Изградња  водоводне мреже Забрдица Међаци</t>
  </si>
  <si>
    <t>10.</t>
  </si>
  <si>
    <t>Теретно возило</t>
  </si>
  <si>
    <t>11.</t>
  </si>
  <si>
    <t>Метална конструкција (поклопац) за ЦС "Горић 1" и вођица за пумпе</t>
  </si>
  <si>
    <t>12.</t>
  </si>
  <si>
    <t>Реконструкција филтерског поља бр 1</t>
  </si>
  <si>
    <t>13.</t>
  </si>
  <si>
    <t>Пнеуматски затварачи за  Старо постројење ППВ "Пећина"</t>
  </si>
  <si>
    <t>14.</t>
  </si>
  <si>
    <t>15.</t>
  </si>
  <si>
    <t>Реконструкција затварача на   ППВ "Пећина"</t>
  </si>
  <si>
    <t>Реконструкција црпних станица питке воде (Сува чесма)</t>
  </si>
  <si>
    <t>16.</t>
  </si>
  <si>
    <t>17.</t>
  </si>
  <si>
    <t>Израда техничког решења за пнеуматску инсталацију, набавка опреме и уградња на старом постројењу ППВ "Пећина"</t>
  </si>
  <si>
    <t>18.</t>
  </si>
  <si>
    <t>Реконструкција неутрализације на новом постројењу ППВ "Пећина"</t>
  </si>
  <si>
    <t>19.</t>
  </si>
  <si>
    <t>Реконструкција и доградња радионица ППОВ Горић</t>
  </si>
  <si>
    <t>Хидромашински радови на ППОВ "Горић"</t>
  </si>
  <si>
    <t>20.</t>
  </si>
  <si>
    <t>21.</t>
  </si>
  <si>
    <t>22.</t>
  </si>
  <si>
    <t>23.</t>
  </si>
  <si>
    <t>Распон планираних и исплаћених зарада у периоду 01.01. до 31.12.2021*</t>
  </si>
  <si>
    <t>Прoјектовање и реконструкција ЦС отпадних вода</t>
  </si>
  <si>
    <t>Изградња водоводне мреже Дивци - Кланица</t>
  </si>
  <si>
    <t>Изградња водоводне мреже Стапар -крак</t>
  </si>
  <si>
    <t>24.</t>
  </si>
  <si>
    <t>Чишћење канала у индустријској зони</t>
  </si>
  <si>
    <t>Фреквентни регулатор за ЦС "Пакље"</t>
  </si>
  <si>
    <t>25.</t>
  </si>
  <si>
    <t>26.</t>
  </si>
  <si>
    <t>Изградња водоводне мреже у Жабарима</t>
  </si>
  <si>
    <t>27.</t>
  </si>
  <si>
    <t>Изградња водоводне мреже - крак на Царићу</t>
  </si>
  <si>
    <t>Реконструкција водоводне мреже на сеоском водоводу Белић - Прскавац</t>
  </si>
  <si>
    <t>28.</t>
  </si>
  <si>
    <t>29.</t>
  </si>
  <si>
    <t>Реконструкција водоводне мреже на Дивчибарама - део изнад Хотела "Пепа"</t>
  </si>
  <si>
    <t>Реконструкција водоводне мреже - крак у ул. Колубарска</t>
  </si>
  <si>
    <t>30.</t>
  </si>
  <si>
    <t>Повезивање новоизграђене мреже у Дегурићу</t>
  </si>
  <si>
    <t>31.</t>
  </si>
  <si>
    <t>32.</t>
  </si>
  <si>
    <t>33.</t>
  </si>
  <si>
    <t>34.</t>
  </si>
  <si>
    <t>Изградња водоводне мреже - крак Забрдица ка Бранковини</t>
  </si>
  <si>
    <t>Изградња водоводне мреже - крак Дивље брдо (Сава коп)</t>
  </si>
  <si>
    <t>Изградња водоводне мреже - крак Дивље брдо (Ауто сервис Буца)</t>
  </si>
  <si>
    <t>Реализација 
01.01-31.12.2020.      Претходна година</t>
  </si>
  <si>
    <t>План за
01.01-31.12.2021.             Текућа година</t>
  </si>
  <si>
    <t>01.01-31.12.2021. године*</t>
  </si>
  <si>
    <t>Проценат реализације (реализација /                   план 31.12.2021*)</t>
  </si>
  <si>
    <t>31</t>
  </si>
  <si>
    <t>32</t>
  </si>
  <si>
    <t>Солидарна помоћ за ублажавање неповољног материјалног положаја запослених</t>
  </si>
  <si>
    <t>Накнада штете</t>
  </si>
  <si>
    <t>Накнада нематеријалне штете</t>
  </si>
  <si>
    <t>Тужба ради поништаја решења</t>
  </si>
  <si>
    <t>Тужба за неосновано богаћење</t>
  </si>
  <si>
    <t>Дуг</t>
  </si>
  <si>
    <t>Укупан број спорова у 2021*</t>
  </si>
  <si>
    <t>на дан 31.03.2021</t>
  </si>
  <si>
    <t>на дан 30.06.2021</t>
  </si>
  <si>
    <t>на дан 30.09.2021</t>
  </si>
  <si>
    <t>на дан 31.12.2021</t>
  </si>
  <si>
    <t>ОБАВЕЗЕ за 2021. годииу*</t>
  </si>
  <si>
    <t>ПОТРАЖИВАЊА за 2021. годииу*</t>
  </si>
  <si>
    <t>31.12.2020. (претходна година)</t>
  </si>
  <si>
    <t>31.03.2021.</t>
  </si>
  <si>
    <t>30.06.2021.</t>
  </si>
  <si>
    <t>30.09.2021.</t>
  </si>
  <si>
    <t>31.12.2021.</t>
  </si>
  <si>
    <t>Стање на дан 
31.12.2020.
Претходна година</t>
  </si>
  <si>
    <t>Планирано стање 
на дан 31.12.2021. Текућа година</t>
  </si>
  <si>
    <t>Проценат реализације (реализација / план 31.12.2021*)</t>
  </si>
  <si>
    <t>за период од 01.01. до 31.12.2021. године*</t>
  </si>
  <si>
    <t>БИЛАНС СТАЊА  на дан 31.12.2021. године*</t>
  </si>
  <si>
    <t>31.12.2021. године*</t>
  </si>
  <si>
    <t>у периоду од 01.01. до 31.12.2021. године*</t>
  </si>
  <si>
    <t>Реализација
01.01-31.12.2020.
Претходна година</t>
  </si>
  <si>
    <t>План за                         01.01.- 31.12.2021. Текућа година</t>
  </si>
  <si>
    <t>Стање на дан 31.12.2021. године**</t>
  </si>
  <si>
    <t>Стање на дан 30.09.2021 године*</t>
  </si>
  <si>
    <t>Формиранје службе интерне ревизије</t>
  </si>
  <si>
    <t>План за 2021.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</si>
  <si>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01.01 - 31.12.2021. године*</t>
  </si>
  <si>
    <t>Текући рачун 325-9500500005706-53</t>
  </si>
  <si>
    <t>Текући рачун 325-9500500005707-50</t>
  </si>
  <si>
    <t>Текући рачун 325-9500500005708-47</t>
  </si>
  <si>
    <t>Текући рачун 160-6999-31</t>
  </si>
  <si>
    <t>Текући рачун 105-2195445-91</t>
  </si>
  <si>
    <t>Текући рачун 105-2195446-88</t>
  </si>
  <si>
    <t>Текући рачун 205-135205-30</t>
  </si>
  <si>
    <t>Текући рачун 340-11025688-60</t>
  </si>
  <si>
    <t>Текући рачун 840-0000000686743-82</t>
  </si>
  <si>
    <t>Благајна</t>
  </si>
  <si>
    <t>Платне картице</t>
  </si>
  <si>
    <t>Otp Banka</t>
  </si>
  <si>
    <t>Intesa banca</t>
  </si>
  <si>
    <t>АИК банка</t>
  </si>
  <si>
    <t>Комерцијална банка</t>
  </si>
  <si>
    <t>Ерсте банка</t>
  </si>
  <si>
    <t>Трезор</t>
  </si>
  <si>
    <t>Societe Generale Srbija</t>
  </si>
  <si>
    <t>Текући рачун 275-10222112754-29</t>
  </si>
  <si>
    <t>Текући рачун 275-10222231802-39</t>
  </si>
  <si>
    <t>Текући рачун 275-10225787013-41</t>
  </si>
  <si>
    <t>План за
01.01-31.12.2020.             Претходна  година</t>
  </si>
  <si>
    <t>Реализација 
01.01-31.12.2020_.      Претходна година</t>
  </si>
  <si>
    <t>01.01  - 31.12.2021. године*</t>
  </si>
  <si>
    <t>М</t>
  </si>
  <si>
    <t>сгдф</t>
  </si>
  <si>
    <t>фг</t>
  </si>
  <si>
    <t>бхлк</t>
  </si>
  <si>
    <t>01-4544/6</t>
  </si>
  <si>
    <t>Покрити из нераспоређеног добитка ранијих год.</t>
  </si>
  <si>
    <t>Покриће током наредног периода</t>
  </si>
  <si>
    <t>01-8256/4</t>
  </si>
  <si>
    <t>01-7512/7</t>
  </si>
  <si>
    <t>Покриће губитка из ранијих година</t>
  </si>
  <si>
    <t>Улагање у основна ср. и фин. инвестиција</t>
  </si>
  <si>
    <t>01-6326/8</t>
  </si>
  <si>
    <t>414-1/18-02</t>
  </si>
  <si>
    <t>Књижено у БС на конто законских резерви</t>
  </si>
  <si>
    <t>01-6481/4</t>
  </si>
  <si>
    <t>011/17-02</t>
  </si>
  <si>
    <t>На терет законских резерви</t>
  </si>
  <si>
    <t>Одлука о расподели добити</t>
  </si>
  <si>
    <t>011-246/21-02</t>
  </si>
  <si>
    <t>011-103/20-02</t>
  </si>
  <si>
    <t>414-3/19-02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</si>
</sst>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D_i_n_._-;\-* #,##0.00\ _D_i_n_._-;_-* &quot;-&quot;??\ _D_i_n_._-;_-@_-"/>
    <numFmt numFmtId="164" formatCode="###0"/>
  </numFmts>
  <fonts count="46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90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3" xfId="0" applyFont="1" applyBorder="1"/>
    <xf numFmtId="0" fontId="7" fillId="0" borderId="63" xfId="0" applyFont="1" applyBorder="1" applyAlignment="1">
      <alignment horizontal="right"/>
    </xf>
    <xf numFmtId="0" fontId="27" fillId="0" borderId="65" xfId="0" applyFont="1" applyBorder="1" applyAlignment="1">
      <alignment horizontal="left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3" fontId="7" fillId="0" borderId="66" xfId="0" applyNumberFormat="1" applyFont="1" applyBorder="1" applyAlignment="1">
      <alignment horizontal="center" vertical="center"/>
    </xf>
    <xf numFmtId="0" fontId="7" fillId="0" borderId="63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9" fontId="19" fillId="0" borderId="64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4" xfId="0" applyNumberFormat="1" applyFont="1" applyBorder="1" applyAlignment="1">
      <alignment horizontal="center" vertical="center"/>
    </xf>
    <xf numFmtId="0" fontId="11" fillId="6" borderId="74" xfId="0" applyFont="1" applyFill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4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7" xfId="0" applyFont="1" applyBorder="1"/>
    <xf numFmtId="0" fontId="7" fillId="0" borderId="78" xfId="0" applyFont="1" applyBorder="1"/>
    <xf numFmtId="0" fontId="7" fillId="0" borderId="81" xfId="0" applyFont="1" applyBorder="1"/>
    <xf numFmtId="0" fontId="7" fillId="0" borderId="84" xfId="0" applyFont="1" applyBorder="1"/>
    <xf numFmtId="0" fontId="7" fillId="0" borderId="51" xfId="0" applyFont="1" applyBorder="1"/>
    <xf numFmtId="0" fontId="7" fillId="0" borderId="71" xfId="0" applyFont="1" applyBorder="1"/>
    <xf numFmtId="0" fontId="20" fillId="0" borderId="0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6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0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9" fontId="16" fillId="0" borderId="70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0" fontId="15" fillId="5" borderId="86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6" borderId="74" xfId="0" applyFont="1" applyFill="1" applyBorder="1" applyAlignment="1">
      <alignment horizontal="left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/>
    </xf>
    <xf numFmtId="0" fontId="7" fillId="5" borderId="82" xfId="0" applyFont="1" applyFill="1" applyBorder="1"/>
    <xf numFmtId="0" fontId="7" fillId="5" borderId="61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3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69" xfId="0" applyNumberFormat="1" applyFont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3" xfId="0" applyNumberFormat="1" applyFont="1" applyFill="1" applyBorder="1" applyAlignment="1">
      <alignment horizontal="center" vertical="center"/>
    </xf>
    <xf numFmtId="3" fontId="5" fillId="5" borderId="75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5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3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3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93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0" fontId="39" fillId="0" borderId="0" xfId="0" applyNumberFormat="1" applyFont="1" applyFill="1" applyAlignment="1" applyProtection="1">
      <alignment horizontal="right"/>
    </xf>
    <xf numFmtId="0" fontId="16" fillId="0" borderId="63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6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07" xfId="0" applyFont="1" applyFill="1" applyBorder="1" applyAlignment="1">
      <alignment horizontal="center" vertical="center" wrapText="1"/>
    </xf>
    <xf numFmtId="3" fontId="19" fillId="0" borderId="107" xfId="0" applyNumberFormat="1" applyFont="1" applyFill="1" applyBorder="1" applyAlignment="1">
      <alignment horizontal="center" vertical="center"/>
    </xf>
    <xf numFmtId="3" fontId="19" fillId="0" borderId="62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31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32" fillId="5" borderId="10" xfId="0" applyFont="1" applyFill="1" applyBorder="1" applyAlignment="1" applyProtection="1">
      <alignment vertical="center" wrapText="1"/>
      <protection locked="0"/>
    </xf>
    <xf numFmtId="0" fontId="33" fillId="7" borderId="1" xfId="0" applyFont="1" applyFill="1" applyBorder="1" applyAlignment="1" applyProtection="1">
      <alignment vertical="center" wrapText="1"/>
      <protection locked="0"/>
    </xf>
    <xf numFmtId="0" fontId="32" fillId="5" borderId="1" xfId="0" applyFont="1" applyFill="1" applyBorder="1" applyAlignment="1" applyProtection="1">
      <alignment vertical="center" wrapText="1"/>
      <protection locked="0"/>
    </xf>
    <xf numFmtId="0" fontId="32" fillId="7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33" fillId="7" borderId="1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32" fillId="5" borderId="1" xfId="0" applyFont="1" applyFill="1" applyBorder="1" applyAlignment="1" applyProtection="1">
      <alignment vertical="center" wrapText="1"/>
    </xf>
    <xf numFmtId="0" fontId="32" fillId="5" borderId="27" xfId="0" applyFont="1" applyFill="1" applyBorder="1" applyAlignment="1" applyProtection="1">
      <alignment vertical="center" wrapText="1"/>
    </xf>
    <xf numFmtId="0" fontId="32" fillId="5" borderId="10" xfId="0" applyFont="1" applyFill="1" applyBorder="1" applyAlignment="1" applyProtection="1">
      <alignment vertical="center" wrapText="1"/>
    </xf>
    <xf numFmtId="0" fontId="32" fillId="7" borderId="1" xfId="0" applyFont="1" applyFill="1" applyBorder="1" applyAlignment="1" applyProtection="1">
      <alignment vertical="center" wrapText="1"/>
    </xf>
    <xf numFmtId="0" fontId="32" fillId="7" borderId="27" xfId="0" applyFont="1" applyFill="1" applyBorder="1" applyAlignment="1" applyProtection="1">
      <alignment vertical="center" wrapText="1"/>
    </xf>
    <xf numFmtId="0" fontId="32" fillId="7" borderId="10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33" fillId="7" borderId="27" xfId="0" applyFont="1" applyFill="1" applyBorder="1" applyAlignment="1" applyProtection="1">
      <alignment horizontal="center" vertical="center" wrapText="1"/>
      <protection locked="0"/>
    </xf>
    <xf numFmtId="0" fontId="33" fillId="7" borderId="10" xfId="0" applyFont="1" applyFill="1" applyBorder="1" applyAlignment="1" applyProtection="1">
      <alignment vertical="center" wrapText="1"/>
    </xf>
    <xf numFmtId="0" fontId="32" fillId="5" borderId="27" xfId="0" applyFont="1" applyFill="1" applyBorder="1" applyAlignment="1" applyProtection="1">
      <alignment vertical="center" wrapText="1"/>
      <protection locked="0"/>
    </xf>
    <xf numFmtId="0" fontId="33" fillId="7" borderId="10" xfId="0" applyFont="1" applyFill="1" applyBorder="1" applyAlignment="1" applyProtection="1">
      <alignment vertical="center" wrapText="1"/>
      <protection locked="0"/>
    </xf>
    <xf numFmtId="0" fontId="33" fillId="7" borderId="27" xfId="0" applyFont="1" applyFill="1" applyBorder="1" applyAlignment="1" applyProtection="1">
      <alignment vertical="center" wrapText="1"/>
      <protection locked="0"/>
    </xf>
    <xf numFmtId="0" fontId="32" fillId="5" borderId="32" xfId="0" applyFont="1" applyFill="1" applyBorder="1" applyAlignment="1" applyProtection="1">
      <alignment vertical="center" wrapText="1"/>
    </xf>
    <xf numFmtId="0" fontId="32" fillId="7" borderId="27" xfId="0" applyFont="1" applyFill="1" applyBorder="1" applyAlignment="1" applyProtection="1">
      <alignment vertical="center" wrapText="1"/>
      <protection locked="0"/>
    </xf>
    <xf numFmtId="0" fontId="32" fillId="7" borderId="32" xfId="0" applyFont="1" applyFill="1" applyBorder="1" applyAlignment="1" applyProtection="1">
      <alignment vertical="center" wrapText="1"/>
    </xf>
    <xf numFmtId="0" fontId="32" fillId="7" borderId="10" xfId="0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Border="1" applyAlignment="1" applyProtection="1">
      <alignment horizontal="center" vertical="center"/>
      <protection locked="0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3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6" xfId="0" applyNumberFormat="1" applyFont="1" applyFill="1" applyBorder="1" applyAlignment="1" applyProtection="1">
      <alignment horizontal="center" vertical="center"/>
      <protection locked="0"/>
    </xf>
    <xf numFmtId="3" fontId="16" fillId="0" borderId="6" xfId="0" applyNumberFormat="1" applyFont="1" applyBorder="1" applyAlignment="1" applyProtection="1">
      <alignment vertical="center"/>
      <protection locked="0"/>
    </xf>
    <xf numFmtId="3" fontId="35" fillId="0" borderId="0" xfId="0" applyNumberFormat="1" applyFont="1" applyAlignment="1" applyProtection="1">
      <alignment vertical="center"/>
      <protection hidden="1"/>
    </xf>
    <xf numFmtId="3" fontId="41" fillId="0" borderId="0" xfId="0" applyNumberFormat="1" applyFont="1" applyFill="1" applyBorder="1" applyAlignment="1" applyProtection="1">
      <alignment horizontal="right" vertical="justify"/>
      <protection hidden="1"/>
    </xf>
    <xf numFmtId="3" fontId="33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1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Protection="1">
      <protection hidden="1"/>
    </xf>
    <xf numFmtId="9" fontId="41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Protection="1">
      <protection locked="0" hidden="1"/>
    </xf>
    <xf numFmtId="3" fontId="35" fillId="0" borderId="0" xfId="0" applyNumberFormat="1" applyFont="1" applyProtection="1">
      <protection locked="0"/>
    </xf>
    <xf numFmtId="3" fontId="33" fillId="5" borderId="1" xfId="0" applyNumberFormat="1" applyFont="1" applyFill="1" applyBorder="1" applyAlignment="1" applyProtection="1">
      <alignment horizontal="center" vertical="center" wrapText="1"/>
    </xf>
    <xf numFmtId="3" fontId="33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>
      <alignment wrapText="1"/>
    </xf>
    <xf numFmtId="3" fontId="38" fillId="9" borderId="96" xfId="0" applyNumberFormat="1" applyFont="1" applyFill="1" applyBorder="1" applyAlignment="1" applyProtection="1">
      <alignment horizontal="center" vertical="center"/>
    </xf>
    <xf numFmtId="3" fontId="38" fillId="9" borderId="97" xfId="0" applyNumberFormat="1" applyFont="1" applyFill="1" applyBorder="1" applyAlignment="1" applyProtection="1">
      <alignment horizontal="center" vertical="center"/>
    </xf>
    <xf numFmtId="3" fontId="38" fillId="5" borderId="96" xfId="0" applyNumberFormat="1" applyFont="1" applyFill="1" applyBorder="1" applyAlignment="1" applyProtection="1">
      <alignment horizontal="center" vertical="center"/>
    </xf>
    <xf numFmtId="4" fontId="36" fillId="0" borderId="0" xfId="0" applyNumberFormat="1" applyFont="1" applyFill="1" applyAlignment="1" applyProtection="1"/>
    <xf numFmtId="4" fontId="7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6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16" fillId="0" borderId="55" xfId="0" applyNumberFormat="1" applyFont="1" applyBorder="1" applyAlignment="1">
      <alignment horizontal="center" vertical="center"/>
    </xf>
    <xf numFmtId="4" fontId="16" fillId="0" borderId="0" xfId="0" applyNumberFormat="1" applyFont="1"/>
    <xf numFmtId="0" fontId="6" fillId="0" borderId="0" xfId="0" applyFont="1" applyBorder="1" applyAlignment="1">
      <alignment vertical="center" wrapText="1"/>
    </xf>
    <xf numFmtId="0" fontId="43" fillId="0" borderId="108" xfId="0" applyFont="1" applyBorder="1"/>
    <xf numFmtId="0" fontId="43" fillId="0" borderId="108" xfId="0" applyFont="1" applyBorder="1" applyAlignment="1">
      <alignment horizontal="center"/>
    </xf>
    <xf numFmtId="49" fontId="12" fillId="5" borderId="14" xfId="0" applyNumberFormat="1" applyFont="1" applyFill="1" applyBorder="1" applyAlignment="1">
      <alignment horizontal="center" vertical="center"/>
    </xf>
    <xf numFmtId="0" fontId="43" fillId="0" borderId="109" xfId="0" applyFont="1" applyBorder="1"/>
    <xf numFmtId="0" fontId="43" fillId="0" borderId="109" xfId="0" applyFont="1" applyBorder="1" applyAlignment="1">
      <alignment horizontal="center"/>
    </xf>
    <xf numFmtId="0" fontId="12" fillId="0" borderId="110" xfId="0" applyFont="1" applyBorder="1"/>
    <xf numFmtId="43" fontId="12" fillId="0" borderId="6" xfId="3" applyFont="1" applyBorder="1"/>
    <xf numFmtId="43" fontId="12" fillId="5" borderId="37" xfId="3" applyFont="1" applyFill="1" applyBorder="1"/>
    <xf numFmtId="43" fontId="12" fillId="0" borderId="19" xfId="3" applyFont="1" applyBorder="1"/>
    <xf numFmtId="43" fontId="12" fillId="0" borderId="15" xfId="3" applyFont="1" applyBorder="1"/>
    <xf numFmtId="3" fontId="35" fillId="0" borderId="0" xfId="0" applyNumberFormat="1" applyFont="1" applyBorder="1" applyProtection="1">
      <protection hidden="1"/>
    </xf>
    <xf numFmtId="3" fontId="36" fillId="0" borderId="0" xfId="0" applyNumberFormat="1" applyFont="1" applyFill="1" applyAlignment="1" applyProtection="1"/>
    <xf numFmtId="3" fontId="33" fillId="5" borderId="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5" borderId="63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44" fillId="0" borderId="0" xfId="0" applyFont="1"/>
    <xf numFmtId="49" fontId="45" fillId="7" borderId="2" xfId="0" applyNumberFormat="1" applyFont="1" applyFill="1" applyBorder="1" applyAlignment="1">
      <alignment horizontal="center" vertical="center" wrapText="1"/>
    </xf>
    <xf numFmtId="0" fontId="44" fillId="0" borderId="23" xfId="0" applyFont="1" applyBorder="1"/>
    <xf numFmtId="3" fontId="11" fillId="0" borderId="0" xfId="0" applyNumberFormat="1" applyFont="1" applyBorder="1"/>
    <xf numFmtId="0" fontId="15" fillId="5" borderId="113" xfId="0" applyFont="1" applyFill="1" applyBorder="1" applyAlignment="1">
      <alignment horizontal="center" vertical="center" wrapText="1"/>
    </xf>
    <xf numFmtId="0" fontId="33" fillId="7" borderId="60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64" xfId="0" applyFont="1" applyFill="1" applyBorder="1" applyAlignment="1">
      <alignment horizontal="center" vertical="center" wrapText="1"/>
    </xf>
    <xf numFmtId="0" fontId="33" fillId="7" borderId="44" xfId="0" applyFont="1" applyFill="1" applyBorder="1" applyAlignment="1">
      <alignment horizontal="center" vertical="center" wrapText="1"/>
    </xf>
    <xf numFmtId="3" fontId="16" fillId="3" borderId="6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2" fillId="7" borderId="112" xfId="0" applyFont="1" applyFill="1" applyBorder="1" applyAlignment="1" applyProtection="1">
      <alignment vertical="center" wrapText="1"/>
      <protection locked="0"/>
    </xf>
    <xf numFmtId="0" fontId="33" fillId="7" borderId="12" xfId="0" applyFont="1" applyFill="1" applyBorder="1" applyAlignment="1" applyProtection="1">
      <alignment horizontal="center" vertical="center" wrapText="1"/>
      <protection locked="0"/>
    </xf>
    <xf numFmtId="3" fontId="33" fillId="7" borderId="24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114" xfId="0" applyNumberFormat="1" applyFont="1" applyFill="1" applyBorder="1" applyAlignment="1" applyProtection="1">
      <alignment horizontal="center" vertical="center" wrapText="1"/>
      <protection locked="0"/>
    </xf>
    <xf numFmtId="9" fontId="33" fillId="0" borderId="36" xfId="0" applyNumberFormat="1" applyFont="1" applyBorder="1" applyAlignment="1">
      <alignment horizontal="center" vertical="center"/>
    </xf>
    <xf numFmtId="0" fontId="32" fillId="5" borderId="74" xfId="0" applyFont="1" applyFill="1" applyBorder="1" applyAlignment="1" applyProtection="1">
      <alignment vertical="center" wrapText="1"/>
      <protection locked="0"/>
    </xf>
    <xf numFmtId="0" fontId="33" fillId="5" borderId="2" xfId="0" applyFont="1" applyFill="1" applyBorder="1" applyAlignment="1" applyProtection="1">
      <alignment horizontal="center" vertical="center" wrapText="1"/>
      <protection locked="0"/>
    </xf>
    <xf numFmtId="3" fontId="33" fillId="5" borderId="6" xfId="0" applyNumberFormat="1" applyFont="1" applyFill="1" applyBorder="1" applyAlignment="1" applyProtection="1">
      <alignment horizontal="center" vertical="center" wrapText="1"/>
    </xf>
    <xf numFmtId="3" fontId="33" fillId="5" borderId="22" xfId="0" applyNumberFormat="1" applyFont="1" applyFill="1" applyBorder="1" applyAlignment="1" applyProtection="1">
      <alignment horizontal="center" vertical="center" wrapText="1"/>
    </xf>
    <xf numFmtId="3" fontId="33" fillId="5" borderId="28" xfId="0" applyNumberFormat="1" applyFont="1" applyFill="1" applyBorder="1" applyAlignment="1" applyProtection="1">
      <alignment horizontal="center" vertical="center" wrapText="1"/>
    </xf>
    <xf numFmtId="9" fontId="33" fillId="5" borderId="26" xfId="0" applyNumberFormat="1" applyFont="1" applyFill="1" applyBorder="1" applyAlignment="1">
      <alignment horizontal="center" vertical="center"/>
    </xf>
    <xf numFmtId="0" fontId="33" fillId="7" borderId="74" xfId="0" applyFont="1" applyFill="1" applyBorder="1" applyAlignment="1" applyProtection="1">
      <alignment vertical="center" wrapText="1"/>
      <protection locked="0"/>
    </xf>
    <xf numFmtId="0" fontId="33" fillId="7" borderId="2" xfId="0" applyFont="1" applyFill="1" applyBorder="1" applyAlignment="1" applyProtection="1">
      <alignment horizontal="center" vertical="center" wrapText="1"/>
      <protection locked="0"/>
    </xf>
    <xf numFmtId="3" fontId="33" fillId="7" borderId="22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28" xfId="0" applyNumberFormat="1" applyFont="1" applyFill="1" applyBorder="1" applyAlignment="1" applyProtection="1">
      <alignment horizontal="center" vertical="center" wrapText="1"/>
      <protection locked="0"/>
    </xf>
    <xf numFmtId="9" fontId="33" fillId="4" borderId="26" xfId="0" applyNumberFormat="1" applyFont="1" applyFill="1" applyBorder="1" applyAlignment="1">
      <alignment horizontal="center" vertical="center"/>
    </xf>
    <xf numFmtId="3" fontId="33" fillId="7" borderId="6" xfId="0" applyNumberFormat="1" applyFont="1" applyFill="1" applyBorder="1" applyAlignment="1" applyProtection="1">
      <alignment horizontal="center" vertical="center" wrapText="1"/>
    </xf>
    <xf numFmtId="3" fontId="33" fillId="7" borderId="22" xfId="0" applyNumberFormat="1" applyFont="1" applyFill="1" applyBorder="1" applyAlignment="1" applyProtection="1">
      <alignment horizontal="center" vertical="center" wrapText="1"/>
    </xf>
    <xf numFmtId="3" fontId="33" fillId="7" borderId="28" xfId="0" applyNumberFormat="1" applyFont="1" applyFill="1" applyBorder="1" applyAlignment="1" applyProtection="1">
      <alignment horizontal="center" vertical="center" wrapText="1"/>
    </xf>
    <xf numFmtId="0" fontId="32" fillId="7" borderId="74" xfId="0" applyFont="1" applyFill="1" applyBorder="1" applyAlignment="1" applyProtection="1">
      <alignment vertical="center" wrapText="1"/>
      <protection locked="0"/>
    </xf>
    <xf numFmtId="0" fontId="32" fillId="7" borderId="74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3" fontId="33" fillId="7" borderId="22" xfId="0" applyNumberFormat="1" applyFont="1" applyFill="1" applyBorder="1" applyAlignment="1">
      <alignment horizontal="center" vertical="center" wrapText="1"/>
    </xf>
    <xf numFmtId="3" fontId="33" fillId="7" borderId="28" xfId="0" applyNumberFormat="1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horizontal="center" vertical="center" wrapText="1"/>
    </xf>
    <xf numFmtId="3" fontId="33" fillId="5" borderId="22" xfId="0" applyNumberFormat="1" applyFont="1" applyFill="1" applyBorder="1" applyAlignment="1">
      <alignment horizontal="center" vertical="center" wrapText="1"/>
    </xf>
    <xf numFmtId="3" fontId="33" fillId="5" borderId="28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5" borderId="22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76" xfId="0" applyFont="1" applyFill="1" applyBorder="1" applyAlignment="1">
      <alignment vertical="center" wrapText="1"/>
    </xf>
    <xf numFmtId="0" fontId="33" fillId="5" borderId="59" xfId="0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9" fillId="0" borderId="43" xfId="0" applyNumberFormat="1" applyFont="1" applyBorder="1" applyAlignment="1">
      <alignment horizontal="center" vertical="center" wrapText="1"/>
    </xf>
    <xf numFmtId="4" fontId="19" fillId="5" borderId="63" xfId="0" applyNumberFormat="1" applyFont="1" applyFill="1" applyBorder="1" applyAlignment="1">
      <alignment horizontal="left" vertical="center"/>
    </xf>
    <xf numFmtId="14" fontId="19" fillId="0" borderId="41" xfId="0" applyNumberFormat="1" applyFont="1" applyBorder="1" applyAlignment="1">
      <alignment vertical="center"/>
    </xf>
    <xf numFmtId="3" fontId="44" fillId="0" borderId="0" xfId="0" applyNumberFormat="1" applyFont="1" applyFill="1" applyBorder="1" applyAlignment="1" applyProtection="1">
      <alignment horizontal="right" vertical="justify"/>
      <protection hidden="1"/>
    </xf>
    <xf numFmtId="0" fontId="15" fillId="5" borderId="11" xfId="0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0" fontId="15" fillId="5" borderId="112" xfId="0" applyFont="1" applyFill="1" applyBorder="1" applyAlignment="1">
      <alignment horizontal="center" vertical="center" wrapText="1"/>
    </xf>
    <xf numFmtId="3" fontId="16" fillId="0" borderId="0" xfId="0" applyNumberFormat="1" applyFont="1"/>
    <xf numFmtId="0" fontId="16" fillId="4" borderId="0" xfId="0" applyFont="1" applyFill="1"/>
    <xf numFmtId="49" fontId="33" fillId="4" borderId="2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49" fontId="33" fillId="4" borderId="6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 applyProtection="1">
      <alignment vertical="center"/>
      <protection locked="0"/>
    </xf>
    <xf numFmtId="3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70" xfId="0" applyNumberFormat="1" applyFont="1" applyBorder="1" applyAlignment="1" applyProtection="1">
      <alignment horizontal="center" vertical="center"/>
      <protection locked="0"/>
    </xf>
    <xf numFmtId="3" fontId="16" fillId="0" borderId="2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center" vertical="center"/>
    </xf>
    <xf numFmtId="3" fontId="16" fillId="4" borderId="2" xfId="0" applyNumberFormat="1" applyFont="1" applyFill="1" applyBorder="1" applyAlignment="1" applyProtection="1">
      <alignment horizontal="center" vertical="center"/>
      <protection locked="0"/>
    </xf>
    <xf numFmtId="3" fontId="16" fillId="4" borderId="70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3" fontId="16" fillId="0" borderId="68" xfId="0" applyNumberFormat="1" applyFont="1" applyBorder="1" applyAlignment="1" applyProtection="1">
      <alignment horizontal="center" vertical="center"/>
      <protection locked="0"/>
    </xf>
    <xf numFmtId="3" fontId="16" fillId="3" borderId="59" xfId="0" applyNumberFormat="1" applyFont="1" applyFill="1" applyBorder="1" applyAlignment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2" xfId="0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center" vertical="center" wrapText="1"/>
    </xf>
    <xf numFmtId="0" fontId="33" fillId="5" borderId="6" xfId="0" applyFont="1" applyFill="1" applyBorder="1" applyAlignment="1" applyProtection="1">
      <alignment horizontal="center" vertical="center" wrapText="1"/>
    </xf>
    <xf numFmtId="0" fontId="33" fillId="5" borderId="6" xfId="0" applyFont="1" applyFill="1" applyBorder="1" applyAlignment="1" applyProtection="1">
      <alignment horizontal="center" vertical="center" wrapText="1"/>
      <protection locked="0"/>
    </xf>
    <xf numFmtId="0" fontId="33" fillId="7" borderId="3" xfId="0" applyFont="1" applyFill="1" applyBorder="1" applyAlignment="1" applyProtection="1">
      <alignment horizontal="center" vertical="center" wrapText="1"/>
      <protection locked="0"/>
    </xf>
    <xf numFmtId="0" fontId="33" fillId="7" borderId="4" xfId="0" applyFont="1" applyFill="1" applyBorder="1" applyAlignment="1" applyProtection="1">
      <alignment vertical="center" wrapText="1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Border="1" applyAlignment="1" applyProtection="1">
      <alignment horizontal="center" vertical="center"/>
    </xf>
    <xf numFmtId="3" fontId="16" fillId="0" borderId="6" xfId="0" applyNumberFormat="1" applyFont="1" applyBorder="1" applyAlignment="1" applyProtection="1">
      <alignment horizontal="center" vertical="center"/>
    </xf>
    <xf numFmtId="3" fontId="16" fillId="5" borderId="2" xfId="0" applyNumberFormat="1" applyFont="1" applyFill="1" applyBorder="1" applyAlignment="1" applyProtection="1">
      <alignment horizontal="center" vertical="center"/>
    </xf>
    <xf numFmtId="3" fontId="16" fillId="5" borderId="6" xfId="0" applyNumberFormat="1" applyFont="1" applyFill="1" applyBorder="1" applyAlignment="1" applyProtection="1">
      <alignment horizontal="center" vertical="center"/>
    </xf>
    <xf numFmtId="3" fontId="16" fillId="5" borderId="2" xfId="0" applyNumberFormat="1" applyFont="1" applyFill="1" applyBorder="1" applyAlignment="1" applyProtection="1">
      <alignment horizontal="center" vertical="center"/>
      <protection locked="0"/>
    </xf>
    <xf numFmtId="3" fontId="16" fillId="5" borderId="6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3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6" xfId="0" applyNumberFormat="1" applyFont="1" applyBorder="1" applyAlignment="1" applyProtection="1">
      <alignment horizontal="center" vertical="center"/>
    </xf>
    <xf numFmtId="9" fontId="16" fillId="0" borderId="26" xfId="0" applyNumberFormat="1" applyFont="1" applyBorder="1" applyAlignment="1" applyProtection="1">
      <alignment horizontal="center" vertical="center"/>
      <protection locked="0"/>
    </xf>
    <xf numFmtId="9" fontId="16" fillId="5" borderId="26" xfId="0" applyNumberFormat="1" applyFont="1" applyFill="1" applyBorder="1" applyAlignment="1" applyProtection="1">
      <alignment horizontal="center" vertical="center"/>
    </xf>
    <xf numFmtId="9" fontId="16" fillId="5" borderId="26" xfId="0" applyNumberFormat="1" applyFont="1" applyFill="1" applyBorder="1" applyAlignment="1" applyProtection="1">
      <alignment horizontal="center" vertical="center"/>
      <protection locked="0"/>
    </xf>
    <xf numFmtId="9" fontId="16" fillId="0" borderId="66" xfId="0" applyNumberFormat="1" applyFont="1" applyBorder="1" applyAlignment="1" applyProtection="1">
      <alignment horizontal="center" vertical="center"/>
      <protection locked="0"/>
    </xf>
    <xf numFmtId="0" fontId="38" fillId="9" borderId="116" xfId="0" applyNumberFormat="1" applyFont="1" applyFill="1" applyBorder="1" applyAlignment="1" applyProtection="1"/>
    <xf numFmtId="0" fontId="38" fillId="5" borderId="116" xfId="0" applyNumberFormat="1" applyFont="1" applyFill="1" applyBorder="1" applyAlignment="1" applyProtection="1">
      <alignment horizontal="right"/>
    </xf>
    <xf numFmtId="0" fontId="36" fillId="8" borderId="90" xfId="0" applyNumberFormat="1" applyFont="1" applyFill="1" applyBorder="1" applyAlignment="1" applyProtection="1">
      <alignment horizontal="center" vertical="center" wrapText="1"/>
    </xf>
    <xf numFmtId="3" fontId="38" fillId="9" borderId="102" xfId="0" applyNumberFormat="1" applyFont="1" applyFill="1" applyBorder="1" applyAlignment="1" applyProtection="1">
      <alignment horizontal="center" vertical="center"/>
    </xf>
    <xf numFmtId="3" fontId="38" fillId="5" borderId="102" xfId="0" applyNumberFormat="1" applyFont="1" applyFill="1" applyBorder="1" applyAlignment="1" applyProtection="1">
      <alignment horizontal="center" vertical="center"/>
    </xf>
    <xf numFmtId="0" fontId="36" fillId="8" borderId="119" xfId="0" applyNumberFormat="1" applyFont="1" applyFill="1" applyBorder="1" applyAlignment="1" applyProtection="1">
      <alignment horizontal="center" vertical="center" wrapText="1"/>
    </xf>
    <xf numFmtId="0" fontId="36" fillId="8" borderId="120" xfId="0" applyNumberFormat="1" applyFont="1" applyFill="1" applyBorder="1" applyAlignment="1" applyProtection="1">
      <alignment horizontal="center" vertical="center" wrapText="1"/>
    </xf>
    <xf numFmtId="3" fontId="38" fillId="9" borderId="121" xfId="0" applyNumberFormat="1" applyFont="1" applyFill="1" applyBorder="1" applyAlignment="1" applyProtection="1">
      <alignment horizontal="center" vertical="center"/>
    </xf>
    <xf numFmtId="3" fontId="38" fillId="5" borderId="121" xfId="0" applyNumberFormat="1" applyFont="1" applyFill="1" applyBorder="1" applyAlignment="1" applyProtection="1">
      <alignment horizontal="center" vertical="center"/>
    </xf>
    <xf numFmtId="3" fontId="38" fillId="5" borderId="97" xfId="0" applyNumberFormat="1" applyFont="1" applyFill="1" applyBorder="1" applyAlignment="1" applyProtection="1">
      <alignment horizontal="center" vertical="center"/>
    </xf>
    <xf numFmtId="3" fontId="38" fillId="5" borderId="122" xfId="0" applyNumberFormat="1" applyFont="1" applyFill="1" applyBorder="1" applyAlignment="1" applyProtection="1">
      <alignment horizontal="center" vertical="center"/>
    </xf>
    <xf numFmtId="3" fontId="38" fillId="5" borderId="123" xfId="0" applyNumberFormat="1" applyFont="1" applyFill="1" applyBorder="1" applyAlignment="1" applyProtection="1">
      <alignment horizontal="center" vertical="center"/>
    </xf>
    <xf numFmtId="3" fontId="40" fillId="8" borderId="92" xfId="0" applyNumberFormat="1" applyFont="1" applyFill="1" applyBorder="1" applyAlignment="1" applyProtection="1">
      <alignment vertical="center"/>
    </xf>
    <xf numFmtId="4" fontId="40" fillId="8" borderId="93" xfId="0" applyNumberFormat="1" applyFont="1" applyFill="1" applyBorder="1" applyAlignment="1" applyProtection="1"/>
    <xf numFmtId="0" fontId="40" fillId="0" borderId="0" xfId="0" applyNumberFormat="1" applyFont="1" applyFill="1" applyAlignment="1" applyProtection="1"/>
    <xf numFmtId="3" fontId="40" fillId="8" borderId="91" xfId="0" applyNumberFormat="1" applyFont="1" applyFill="1" applyBorder="1" applyAlignment="1" applyProtection="1">
      <alignment horizontal="center" vertical="center"/>
    </xf>
    <xf numFmtId="3" fontId="40" fillId="8" borderId="92" xfId="0" applyNumberFormat="1" applyFont="1" applyFill="1" applyBorder="1" applyAlignment="1" applyProtection="1">
      <alignment horizontal="center" vertical="center"/>
    </xf>
    <xf numFmtId="49" fontId="22" fillId="5" borderId="3" xfId="0" applyNumberFormat="1" applyFont="1" applyFill="1" applyBorder="1" applyAlignment="1">
      <alignment horizontal="center" vertical="center"/>
    </xf>
    <xf numFmtId="0" fontId="22" fillId="4" borderId="31" xfId="0" applyFont="1" applyFill="1" applyBorder="1"/>
    <xf numFmtId="0" fontId="22" fillId="4" borderId="4" xfId="0" applyFont="1" applyFill="1" applyBorder="1"/>
    <xf numFmtId="43" fontId="22" fillId="5" borderId="5" xfId="3" applyFont="1" applyFill="1" applyBorder="1"/>
    <xf numFmtId="0" fontId="19" fillId="0" borderId="17" xfId="0" applyFont="1" applyBorder="1" applyAlignment="1">
      <alignment horizontal="center" vertical="center"/>
    </xf>
    <xf numFmtId="0" fontId="33" fillId="5" borderId="74" xfId="0" applyFont="1" applyFill="1" applyBorder="1" applyAlignment="1" applyProtection="1">
      <alignment horizontal="center" vertical="center" wrapText="1"/>
      <protection locked="0"/>
    </xf>
    <xf numFmtId="0" fontId="33" fillId="5" borderId="70" xfId="0" applyFont="1" applyFill="1" applyBorder="1" applyAlignment="1" applyProtection="1">
      <alignment horizontal="center" vertical="center" wrapText="1"/>
      <protection locked="0"/>
    </xf>
    <xf numFmtId="3" fontId="16" fillId="5" borderId="2" xfId="0" applyNumberFormat="1" applyFont="1" applyFill="1" applyBorder="1" applyAlignment="1" applyProtection="1">
      <alignment horizontal="center" vertical="center"/>
    </xf>
    <xf numFmtId="3" fontId="16" fillId="5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2" fillId="5" borderId="17" xfId="0" applyFont="1" applyFill="1" applyBorder="1" applyAlignment="1" applyProtection="1">
      <alignment horizontal="center" vertical="center"/>
      <protection locked="0"/>
    </xf>
    <xf numFmtId="0" fontId="32" fillId="5" borderId="2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3" fontId="16" fillId="5" borderId="2" xfId="0" applyNumberFormat="1" applyFont="1" applyFill="1" applyBorder="1" applyAlignment="1" applyProtection="1">
      <alignment horizontal="center" vertical="center"/>
      <protection locked="0"/>
    </xf>
    <xf numFmtId="9" fontId="16" fillId="5" borderId="26" xfId="0" applyNumberFormat="1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 wrapText="1"/>
      <protection locked="0"/>
    </xf>
    <xf numFmtId="0" fontId="32" fillId="5" borderId="6" xfId="0" applyFont="1" applyFill="1" applyBorder="1" applyAlignment="1" applyProtection="1">
      <alignment horizontal="center" vertical="center" wrapText="1"/>
      <protection locked="0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36" xfId="0" applyFont="1" applyFill="1" applyBorder="1" applyAlignment="1" applyProtection="1">
      <alignment horizontal="center" vertical="center" wrapText="1"/>
      <protection locked="0"/>
    </xf>
    <xf numFmtId="0" fontId="15" fillId="5" borderId="26" xfId="0" applyFont="1" applyFill="1" applyBorder="1" applyAlignment="1" applyProtection="1">
      <alignment horizontal="center" vertical="center" wrapText="1"/>
      <protection locked="0"/>
    </xf>
    <xf numFmtId="3" fontId="16" fillId="5" borderId="6" xfId="0" applyNumberFormat="1" applyFont="1" applyFill="1" applyBorder="1" applyAlignment="1" applyProtection="1">
      <alignment horizontal="center" vertical="center"/>
    </xf>
    <xf numFmtId="0" fontId="33" fillId="5" borderId="74" xfId="0" applyFont="1" applyFill="1" applyBorder="1" applyAlignment="1" applyProtection="1">
      <alignment horizontal="center" vertical="center" wrapText="1"/>
    </xf>
    <xf numFmtId="0" fontId="33" fillId="5" borderId="70" xfId="0" applyFont="1" applyFill="1" applyBorder="1" applyAlignment="1" applyProtection="1">
      <alignment horizontal="center" vertical="center" wrapText="1"/>
    </xf>
    <xf numFmtId="0" fontId="33" fillId="7" borderId="74" xfId="0" applyFont="1" applyFill="1" applyBorder="1" applyAlignment="1" applyProtection="1">
      <alignment horizontal="center" vertical="center" wrapText="1"/>
    </xf>
    <xf numFmtId="0" fontId="33" fillId="7" borderId="70" xfId="0" applyFont="1" applyFill="1" applyBorder="1" applyAlignment="1" applyProtection="1">
      <alignment horizontal="center" vertical="center" wrapText="1"/>
    </xf>
    <xf numFmtId="3" fontId="16" fillId="0" borderId="2" xfId="0" applyNumberFormat="1" applyFont="1" applyBorder="1" applyAlignment="1" applyProtection="1">
      <alignment horizontal="center" vertical="center"/>
    </xf>
    <xf numFmtId="3" fontId="16" fillId="0" borderId="6" xfId="0" applyNumberFormat="1" applyFont="1" applyBorder="1" applyAlignment="1" applyProtection="1">
      <alignment horizontal="center" vertical="center"/>
    </xf>
    <xf numFmtId="9" fontId="16" fillId="5" borderId="26" xfId="0" applyNumberFormat="1" applyFont="1" applyFill="1" applyBorder="1" applyAlignment="1" applyProtection="1">
      <alignment horizontal="center" vertical="center"/>
    </xf>
    <xf numFmtId="9" fontId="16" fillId="0" borderId="26" xfId="0" applyNumberFormat="1" applyFont="1" applyBorder="1" applyAlignment="1" applyProtection="1">
      <alignment horizontal="center" vertical="center"/>
    </xf>
    <xf numFmtId="9" fontId="16" fillId="0" borderId="26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85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85" xfId="0" applyNumberFormat="1" applyFont="1" applyBorder="1" applyAlignment="1">
      <alignment horizontal="center" vertical="center"/>
    </xf>
    <xf numFmtId="3" fontId="16" fillId="0" borderId="69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16" fillId="0" borderId="85" xfId="0" applyNumberFormat="1" applyFont="1" applyFill="1" applyBorder="1" applyAlignment="1">
      <alignment horizontal="center" vertical="center"/>
    </xf>
    <xf numFmtId="9" fontId="16" fillId="0" borderId="69" xfId="0" applyNumberFormat="1" applyFont="1" applyFill="1" applyBorder="1" applyAlignment="1">
      <alignment horizontal="center" vertical="center"/>
    </xf>
    <xf numFmtId="9" fontId="16" fillId="0" borderId="85" xfId="0" applyNumberFormat="1" applyFont="1" applyBorder="1" applyAlignment="1">
      <alignment horizontal="center" vertical="center"/>
    </xf>
    <xf numFmtId="9" fontId="16" fillId="0" borderId="69" xfId="0" applyNumberFormat="1" applyFont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14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4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5" borderId="5" xfId="0" applyNumberFormat="1" applyFont="1" applyFill="1" applyBorder="1" applyAlignment="1">
      <alignment horizontal="center" vertical="center" wrapText="1"/>
    </xf>
    <xf numFmtId="3" fontId="33" fillId="5" borderId="22" xfId="0" applyNumberFormat="1" applyFont="1" applyFill="1" applyBorder="1" applyAlignment="1">
      <alignment horizontal="center" vertical="center" wrapText="1"/>
    </xf>
    <xf numFmtId="3" fontId="33" fillId="5" borderId="29" xfId="0" applyNumberFormat="1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1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69" xfId="0" applyFont="1" applyFill="1" applyBorder="1" applyAlignment="1">
      <alignment horizontal="center" vertical="center" wrapText="1"/>
    </xf>
    <xf numFmtId="0" fontId="15" fillId="5" borderId="111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3" fontId="33" fillId="5" borderId="28" xfId="0" applyNumberFormat="1" applyFont="1" applyFill="1" applyBorder="1" applyAlignment="1">
      <alignment horizontal="center" vertical="center" wrapText="1"/>
    </xf>
    <xf numFmtId="3" fontId="33" fillId="5" borderId="13" xfId="0" applyNumberFormat="1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wrapText="1"/>
    </xf>
    <xf numFmtId="0" fontId="15" fillId="5" borderId="56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3" fontId="11" fillId="0" borderId="6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8" xfId="0" applyNumberFormat="1" applyFont="1" applyBorder="1" applyAlignment="1">
      <alignment horizontal="center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2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3" fontId="19" fillId="0" borderId="38" xfId="3" applyFont="1" applyBorder="1" applyAlignment="1">
      <alignment horizontal="center" vertical="center" wrapText="1"/>
    </xf>
    <xf numFmtId="43" fontId="19" fillId="0" borderId="37" xfId="3" applyFont="1" applyBorder="1" applyAlignment="1">
      <alignment horizontal="center" vertical="center" wrapText="1"/>
    </xf>
    <xf numFmtId="43" fontId="19" fillId="0" borderId="25" xfId="3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3" xfId="0" applyFont="1" applyFill="1" applyBorder="1" applyAlignment="1">
      <alignment horizontal="right"/>
    </xf>
    <xf numFmtId="0" fontId="8" fillId="5" borderId="61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3" fontId="38" fillId="3" borderId="95" xfId="0" applyNumberFormat="1" applyFont="1" applyFill="1" applyBorder="1" applyAlignment="1" applyProtection="1">
      <alignment horizontal="center" vertical="center"/>
    </xf>
    <xf numFmtId="3" fontId="38" fillId="3" borderId="99" xfId="0" applyNumberFormat="1" applyFont="1" applyFill="1" applyBorder="1" applyAlignment="1" applyProtection="1">
      <alignment horizontal="center" vertical="center"/>
    </xf>
    <xf numFmtId="3" fontId="38" fillId="3" borderId="101" xfId="0" applyNumberFormat="1" applyFont="1" applyFill="1" applyBorder="1" applyAlignment="1" applyProtection="1">
      <alignment horizontal="center" vertical="center"/>
    </xf>
    <xf numFmtId="4" fontId="38" fillId="3" borderId="103" xfId="0" applyNumberFormat="1" applyFont="1" applyFill="1" applyBorder="1" applyAlignment="1" applyProtection="1">
      <alignment horizontal="center" vertical="center"/>
    </xf>
    <xf numFmtId="4" fontId="38" fillId="3" borderId="104" xfId="0" applyNumberFormat="1" applyFont="1" applyFill="1" applyBorder="1" applyAlignment="1" applyProtection="1">
      <alignment horizontal="center" vertical="center"/>
    </xf>
    <xf numFmtId="4" fontId="38" fillId="3" borderId="105" xfId="0" applyNumberFormat="1" applyFont="1" applyFill="1" applyBorder="1" applyAlignment="1" applyProtection="1">
      <alignment horizontal="center" vertical="center"/>
    </xf>
    <xf numFmtId="49" fontId="38" fillId="3" borderId="94" xfId="0" applyNumberFormat="1" applyFont="1" applyFill="1" applyBorder="1" applyAlignment="1" applyProtection="1">
      <alignment horizontal="center" vertical="center"/>
    </xf>
    <xf numFmtId="49" fontId="38" fillId="3" borderId="98" xfId="0" applyNumberFormat="1" applyFont="1" applyFill="1" applyBorder="1" applyAlignment="1" applyProtection="1">
      <alignment horizontal="center" vertical="center"/>
    </xf>
    <xf numFmtId="49" fontId="38" fillId="3" borderId="100" xfId="0" applyNumberFormat="1" applyFont="1" applyFill="1" applyBorder="1" applyAlignment="1" applyProtection="1">
      <alignment horizontal="center" vertical="center"/>
    </xf>
    <xf numFmtId="0" fontId="38" fillId="3" borderId="95" xfId="0" applyNumberFormat="1" applyFont="1" applyFill="1" applyBorder="1" applyAlignment="1" applyProtection="1">
      <alignment horizontal="left" vertical="center" wrapText="1"/>
    </xf>
    <xf numFmtId="0" fontId="38" fillId="3" borderId="99" xfId="0" applyNumberFormat="1" applyFont="1" applyFill="1" applyBorder="1" applyAlignment="1" applyProtection="1">
      <alignment horizontal="left" vertical="center" wrapText="1"/>
    </xf>
    <xf numFmtId="0" fontId="38" fillId="3" borderId="101" xfId="0" applyNumberFormat="1" applyFont="1" applyFill="1" applyBorder="1" applyAlignment="1" applyProtection="1">
      <alignment horizontal="left" vertical="center" wrapText="1"/>
    </xf>
    <xf numFmtId="164" fontId="38" fillId="3" borderId="95" xfId="0" applyNumberFormat="1" applyFont="1" applyFill="1" applyBorder="1" applyAlignment="1" applyProtection="1">
      <alignment horizontal="center" vertical="center"/>
    </xf>
    <xf numFmtId="164" fontId="38" fillId="3" borderId="99" xfId="0" applyNumberFormat="1" applyFont="1" applyFill="1" applyBorder="1" applyAlignment="1" applyProtection="1">
      <alignment horizontal="center" vertical="center"/>
    </xf>
    <xf numFmtId="164" fontId="38" fillId="3" borderId="101" xfId="0" applyNumberFormat="1" applyFont="1" applyFill="1" applyBorder="1" applyAlignment="1" applyProtection="1">
      <alignment horizontal="center" vertical="center"/>
    </xf>
    <xf numFmtId="3" fontId="38" fillId="3" borderId="103" xfId="0" applyNumberFormat="1" applyFont="1" applyFill="1" applyBorder="1" applyAlignment="1" applyProtection="1">
      <alignment horizontal="center" vertical="center"/>
    </xf>
    <xf numFmtId="3" fontId="38" fillId="3" borderId="104" xfId="0" applyNumberFormat="1" applyFont="1" applyFill="1" applyBorder="1" applyAlignment="1" applyProtection="1">
      <alignment horizontal="center" vertical="center"/>
    </xf>
    <xf numFmtId="3" fontId="38" fillId="3" borderId="106" xfId="0" applyNumberFormat="1" applyFont="1" applyFill="1" applyBorder="1" applyAlignment="1" applyProtection="1">
      <alignment horizontal="center" vertical="center"/>
    </xf>
    <xf numFmtId="0" fontId="40" fillId="8" borderId="88" xfId="0" applyNumberFormat="1" applyFont="1" applyFill="1" applyBorder="1" applyAlignment="1" applyProtection="1">
      <alignment horizontal="center" vertical="center"/>
    </xf>
    <xf numFmtId="0" fontId="40" fillId="8" borderId="89" xfId="0" applyNumberFormat="1" applyFont="1" applyFill="1" applyBorder="1" applyAlignment="1" applyProtection="1">
      <alignment horizontal="center" vertical="center"/>
    </xf>
    <xf numFmtId="0" fontId="40" fillId="8" borderId="90" xfId="0" applyNumberFormat="1" applyFont="1" applyFill="1" applyBorder="1" applyAlignment="1" applyProtection="1">
      <alignment horizontal="center" vertical="center"/>
    </xf>
    <xf numFmtId="3" fontId="38" fillId="9" borderId="103" xfId="0" applyNumberFormat="1" applyFont="1" applyFill="1" applyBorder="1" applyAlignment="1" applyProtection="1">
      <alignment horizontal="center" vertical="center"/>
    </xf>
    <xf numFmtId="3" fontId="38" fillId="9" borderId="104" xfId="0" applyNumberFormat="1" applyFont="1" applyFill="1" applyBorder="1" applyAlignment="1" applyProtection="1">
      <alignment horizontal="center" vertical="center"/>
    </xf>
    <xf numFmtId="3" fontId="38" fillId="9" borderId="106" xfId="0" applyNumberFormat="1" applyFont="1" applyFill="1" applyBorder="1" applyAlignment="1" applyProtection="1">
      <alignment horizontal="center" vertical="center"/>
    </xf>
    <xf numFmtId="0" fontId="38" fillId="9" borderId="94" xfId="0" applyNumberFormat="1" applyFont="1" applyFill="1" applyBorder="1" applyAlignment="1" applyProtection="1">
      <alignment horizontal="center" vertical="center"/>
    </xf>
    <xf numFmtId="0" fontId="38" fillId="9" borderId="98" xfId="0" applyNumberFormat="1" applyFont="1" applyFill="1" applyBorder="1" applyAlignment="1" applyProtection="1">
      <alignment horizontal="center" vertical="center"/>
    </xf>
    <xf numFmtId="0" fontId="38" fillId="9" borderId="100" xfId="0" applyNumberFormat="1" applyFont="1" applyFill="1" applyBorder="1" applyAlignment="1" applyProtection="1">
      <alignment horizontal="center" vertical="center"/>
    </xf>
    <xf numFmtId="0" fontId="38" fillId="9" borderId="95" xfId="0" applyNumberFormat="1" applyFont="1" applyFill="1" applyBorder="1" applyAlignment="1" applyProtection="1">
      <alignment horizontal="left" vertical="center" wrapText="1"/>
    </xf>
    <xf numFmtId="0" fontId="38" fillId="9" borderId="99" xfId="0" applyNumberFormat="1" applyFont="1" applyFill="1" applyBorder="1" applyAlignment="1" applyProtection="1">
      <alignment horizontal="left" vertical="center" wrapText="1"/>
    </xf>
    <xf numFmtId="0" fontId="38" fillId="9" borderId="101" xfId="0" applyNumberFormat="1" applyFont="1" applyFill="1" applyBorder="1" applyAlignment="1" applyProtection="1">
      <alignment horizontal="left" vertical="center" wrapText="1"/>
    </xf>
    <xf numFmtId="164" fontId="38" fillId="9" borderId="95" xfId="0" applyNumberFormat="1" applyFont="1" applyFill="1" applyBorder="1" applyAlignment="1" applyProtection="1">
      <alignment horizontal="center" vertical="center"/>
    </xf>
    <xf numFmtId="164" fontId="38" fillId="9" borderId="99" xfId="0" applyNumberFormat="1" applyFont="1" applyFill="1" applyBorder="1" applyAlignment="1" applyProtection="1">
      <alignment horizontal="center" vertical="center"/>
    </xf>
    <xf numFmtId="164" fontId="38" fillId="9" borderId="101" xfId="0" applyNumberFormat="1" applyFont="1" applyFill="1" applyBorder="1" applyAlignment="1" applyProtection="1">
      <alignment horizontal="center" vertical="center"/>
    </xf>
    <xf numFmtId="3" fontId="38" fillId="9" borderId="95" xfId="0" applyNumberFormat="1" applyFont="1" applyFill="1" applyBorder="1" applyAlignment="1" applyProtection="1">
      <alignment horizontal="center" vertical="center"/>
    </xf>
    <xf numFmtId="3" fontId="38" fillId="9" borderId="99" xfId="0" applyNumberFormat="1" applyFont="1" applyFill="1" applyBorder="1" applyAlignment="1" applyProtection="1">
      <alignment horizontal="center" vertical="center"/>
    </xf>
    <xf numFmtId="3" fontId="38" fillId="9" borderId="101" xfId="0" applyNumberFormat="1" applyFont="1" applyFill="1" applyBorder="1" applyAlignment="1" applyProtection="1">
      <alignment horizontal="center" vertical="center"/>
    </xf>
    <xf numFmtId="0" fontId="40" fillId="9" borderId="95" xfId="0" applyNumberFormat="1" applyFont="1" applyFill="1" applyBorder="1" applyAlignment="1" applyProtection="1">
      <alignment horizontal="left" vertical="center" wrapText="1"/>
    </xf>
    <xf numFmtId="0" fontId="40" fillId="9" borderId="99" xfId="0" applyNumberFormat="1" applyFont="1" applyFill="1" applyBorder="1" applyAlignment="1" applyProtection="1">
      <alignment horizontal="left" vertical="center" wrapText="1"/>
    </xf>
    <xf numFmtId="0" fontId="40" fillId="9" borderId="101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Alignment="1" applyProtection="1">
      <alignment horizontal="center"/>
    </xf>
    <xf numFmtId="0" fontId="36" fillId="8" borderId="87" xfId="0" applyNumberFormat="1" applyFont="1" applyFill="1" applyBorder="1" applyAlignment="1" applyProtection="1">
      <alignment horizontal="center" vertical="center" wrapText="1"/>
    </xf>
    <xf numFmtId="0" fontId="36" fillId="8" borderId="91" xfId="0" applyNumberFormat="1" applyFont="1" applyFill="1" applyBorder="1" applyAlignment="1" applyProtection="1">
      <alignment horizontal="center" vertical="center" wrapText="1"/>
    </xf>
    <xf numFmtId="0" fontId="36" fillId="8" borderId="115" xfId="0" applyNumberFormat="1" applyFont="1" applyFill="1" applyBorder="1" applyAlignment="1" applyProtection="1">
      <alignment horizontal="center" vertical="center" wrapText="1"/>
    </xf>
    <xf numFmtId="0" fontId="36" fillId="8" borderId="117" xfId="0" applyNumberFormat="1" applyFont="1" applyFill="1" applyBorder="1" applyAlignment="1" applyProtection="1">
      <alignment horizontal="center" vertical="center"/>
    </xf>
    <xf numFmtId="0" fontId="36" fillId="8" borderId="118" xfId="0" applyNumberFormat="1" applyFont="1" applyFill="1" applyBorder="1" applyAlignment="1" applyProtection="1">
      <alignment vertical="center"/>
    </xf>
    <xf numFmtId="0" fontId="36" fillId="8" borderId="89" xfId="0" applyNumberFormat="1" applyFont="1" applyFill="1" applyBorder="1" applyAlignment="1" applyProtection="1">
      <alignment vertical="center"/>
    </xf>
    <xf numFmtId="0" fontId="36" fillId="8" borderId="90" xfId="0" applyNumberFormat="1" applyFont="1" applyFill="1" applyBorder="1" applyAlignment="1" applyProtection="1">
      <alignment vertical="center"/>
    </xf>
    <xf numFmtId="49" fontId="38" fillId="9" borderId="94" xfId="0" applyNumberFormat="1" applyFont="1" applyFill="1" applyBorder="1" applyAlignment="1" applyProtection="1">
      <alignment horizontal="center" vertical="center"/>
    </xf>
    <xf numFmtId="49" fontId="38" fillId="9" borderId="98" xfId="0" applyNumberFormat="1" applyFont="1" applyFill="1" applyBorder="1" applyAlignment="1" applyProtection="1">
      <alignment horizontal="center" vertical="center"/>
    </xf>
    <xf numFmtId="49" fontId="38" fillId="9" borderId="100" xfId="0" applyNumberFormat="1" applyFont="1" applyFill="1" applyBorder="1" applyAlignment="1" applyProtection="1">
      <alignment horizontal="center" vertical="center"/>
    </xf>
    <xf numFmtId="4" fontId="38" fillId="9" borderId="103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5" xfId="0" applyNumberFormat="1" applyFont="1" applyFill="1" applyBorder="1" applyAlignment="1" applyProtection="1">
      <alignment horizontal="center" vertical="center"/>
    </xf>
    <xf numFmtId="0" fontId="6" fillId="5" borderId="56" xfId="0" applyFont="1" applyFill="1" applyBorder="1" applyAlignment="1">
      <alignment horizontal="right" vertical="center" wrapText="1"/>
    </xf>
    <xf numFmtId="0" fontId="6" fillId="5" borderId="57" xfId="0" applyFont="1" applyFill="1" applyBorder="1" applyAlignment="1">
      <alignment horizontal="right" vertical="center" wrapText="1"/>
    </xf>
    <xf numFmtId="3" fontId="31" fillId="5" borderId="56" xfId="0" applyNumberFormat="1" applyFont="1" applyFill="1" applyBorder="1" applyAlignment="1">
      <alignment horizontal="center" vertical="center"/>
    </xf>
    <xf numFmtId="3" fontId="31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4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70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6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85" xfId="0" applyNumberFormat="1" applyFont="1" applyBorder="1" applyAlignment="1">
      <alignment horizontal="left" vertical="center" wrapText="1"/>
    </xf>
    <xf numFmtId="49" fontId="16" fillId="0" borderId="60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8" xfId="0" applyNumberFormat="1" applyFont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A34" workbookViewId="0">
      <selection activeCell="A10" sqref="A10"/>
    </sheetView>
  </sheetViews>
  <sheetFormatPr defaultRowHeight="15.75" x14ac:dyDescent="0.25"/>
  <cols>
    <col min="1" max="1" width="3" style="357" customWidth="1"/>
    <col min="2" max="2" width="18.7109375" style="357" customWidth="1"/>
    <col min="3" max="3" width="69.7109375" style="357" customWidth="1"/>
    <col min="4" max="4" width="9.140625" style="357"/>
    <col min="5" max="6" width="15.7109375" style="357" customWidth="1"/>
    <col min="7" max="8" width="18.28515625" style="359" customWidth="1"/>
    <col min="9" max="9" width="16.5703125" style="363" customWidth="1"/>
    <col min="10" max="259" width="9.140625" style="357"/>
    <col min="260" max="260" width="3" style="357" customWidth="1"/>
    <col min="261" max="261" width="18.7109375" style="357" customWidth="1"/>
    <col min="262" max="262" width="69.7109375" style="357" customWidth="1"/>
    <col min="263" max="263" width="9.140625" style="357"/>
    <col min="264" max="265" width="15.7109375" style="357" customWidth="1"/>
    <col min="266" max="515" width="9.140625" style="357"/>
    <col min="516" max="516" width="3" style="357" customWidth="1"/>
    <col min="517" max="517" width="18.7109375" style="357" customWidth="1"/>
    <col min="518" max="518" width="69.7109375" style="357" customWidth="1"/>
    <col min="519" max="519" width="9.140625" style="357"/>
    <col min="520" max="521" width="15.7109375" style="357" customWidth="1"/>
    <col min="522" max="771" width="9.140625" style="357"/>
    <col min="772" max="772" width="3" style="357" customWidth="1"/>
    <col min="773" max="773" width="18.7109375" style="357" customWidth="1"/>
    <col min="774" max="774" width="69.7109375" style="357" customWidth="1"/>
    <col min="775" max="775" width="9.140625" style="357"/>
    <col min="776" max="777" width="15.7109375" style="357" customWidth="1"/>
    <col min="778" max="1027" width="9.140625" style="357"/>
    <col min="1028" max="1028" width="3" style="357" customWidth="1"/>
    <col min="1029" max="1029" width="18.7109375" style="357" customWidth="1"/>
    <col min="1030" max="1030" width="69.7109375" style="357" customWidth="1"/>
    <col min="1031" max="1031" width="9.140625" style="357"/>
    <col min="1032" max="1033" width="15.7109375" style="357" customWidth="1"/>
    <col min="1034" max="1283" width="9.140625" style="357"/>
    <col min="1284" max="1284" width="3" style="357" customWidth="1"/>
    <col min="1285" max="1285" width="18.7109375" style="357" customWidth="1"/>
    <col min="1286" max="1286" width="69.7109375" style="357" customWidth="1"/>
    <col min="1287" max="1287" width="9.140625" style="357"/>
    <col min="1288" max="1289" width="15.7109375" style="357" customWidth="1"/>
    <col min="1290" max="1539" width="9.140625" style="357"/>
    <col min="1540" max="1540" width="3" style="357" customWidth="1"/>
    <col min="1541" max="1541" width="18.7109375" style="357" customWidth="1"/>
    <col min="1542" max="1542" width="69.7109375" style="357" customWidth="1"/>
    <col min="1543" max="1543" width="9.140625" style="357"/>
    <col min="1544" max="1545" width="15.7109375" style="357" customWidth="1"/>
    <col min="1546" max="1795" width="9.140625" style="357"/>
    <col min="1796" max="1796" width="3" style="357" customWidth="1"/>
    <col min="1797" max="1797" width="18.7109375" style="357" customWidth="1"/>
    <col min="1798" max="1798" width="69.7109375" style="357" customWidth="1"/>
    <col min="1799" max="1799" width="9.140625" style="357"/>
    <col min="1800" max="1801" width="15.7109375" style="357" customWidth="1"/>
    <col min="1802" max="2051" width="9.140625" style="357"/>
    <col min="2052" max="2052" width="3" style="357" customWidth="1"/>
    <col min="2053" max="2053" width="18.7109375" style="357" customWidth="1"/>
    <col min="2054" max="2054" width="69.7109375" style="357" customWidth="1"/>
    <col min="2055" max="2055" width="9.140625" style="357"/>
    <col min="2056" max="2057" width="15.7109375" style="357" customWidth="1"/>
    <col min="2058" max="2307" width="9.140625" style="357"/>
    <col min="2308" max="2308" width="3" style="357" customWidth="1"/>
    <col min="2309" max="2309" width="18.7109375" style="357" customWidth="1"/>
    <col min="2310" max="2310" width="69.7109375" style="357" customWidth="1"/>
    <col min="2311" max="2311" width="9.140625" style="357"/>
    <col min="2312" max="2313" width="15.7109375" style="357" customWidth="1"/>
    <col min="2314" max="2563" width="9.140625" style="357"/>
    <col min="2564" max="2564" width="3" style="357" customWidth="1"/>
    <col min="2565" max="2565" width="18.7109375" style="357" customWidth="1"/>
    <col min="2566" max="2566" width="69.7109375" style="357" customWidth="1"/>
    <col min="2567" max="2567" width="9.140625" style="357"/>
    <col min="2568" max="2569" width="15.7109375" style="357" customWidth="1"/>
    <col min="2570" max="2819" width="9.140625" style="357"/>
    <col min="2820" max="2820" width="3" style="357" customWidth="1"/>
    <col min="2821" max="2821" width="18.7109375" style="357" customWidth="1"/>
    <col min="2822" max="2822" width="69.7109375" style="357" customWidth="1"/>
    <col min="2823" max="2823" width="9.140625" style="357"/>
    <col min="2824" max="2825" width="15.7109375" style="357" customWidth="1"/>
    <col min="2826" max="3075" width="9.140625" style="357"/>
    <col min="3076" max="3076" width="3" style="357" customWidth="1"/>
    <col min="3077" max="3077" width="18.7109375" style="357" customWidth="1"/>
    <col min="3078" max="3078" width="69.7109375" style="357" customWidth="1"/>
    <col min="3079" max="3079" width="9.140625" style="357"/>
    <col min="3080" max="3081" width="15.7109375" style="357" customWidth="1"/>
    <col min="3082" max="3331" width="9.140625" style="357"/>
    <col min="3332" max="3332" width="3" style="357" customWidth="1"/>
    <col min="3333" max="3333" width="18.7109375" style="357" customWidth="1"/>
    <col min="3334" max="3334" width="69.7109375" style="357" customWidth="1"/>
    <col min="3335" max="3335" width="9.140625" style="357"/>
    <col min="3336" max="3337" width="15.7109375" style="357" customWidth="1"/>
    <col min="3338" max="3587" width="9.140625" style="357"/>
    <col min="3588" max="3588" width="3" style="357" customWidth="1"/>
    <col min="3589" max="3589" width="18.7109375" style="357" customWidth="1"/>
    <col min="3590" max="3590" width="69.7109375" style="357" customWidth="1"/>
    <col min="3591" max="3591" width="9.140625" style="357"/>
    <col min="3592" max="3593" width="15.7109375" style="357" customWidth="1"/>
    <col min="3594" max="3843" width="9.140625" style="357"/>
    <col min="3844" max="3844" width="3" style="357" customWidth="1"/>
    <col min="3845" max="3845" width="18.7109375" style="357" customWidth="1"/>
    <col min="3846" max="3846" width="69.7109375" style="357" customWidth="1"/>
    <col min="3847" max="3847" width="9.140625" style="357"/>
    <col min="3848" max="3849" width="15.7109375" style="357" customWidth="1"/>
    <col min="3850" max="4099" width="9.140625" style="357"/>
    <col min="4100" max="4100" width="3" style="357" customWidth="1"/>
    <col min="4101" max="4101" width="18.7109375" style="357" customWidth="1"/>
    <col min="4102" max="4102" width="69.7109375" style="357" customWidth="1"/>
    <col min="4103" max="4103" width="9.140625" style="357"/>
    <col min="4104" max="4105" width="15.7109375" style="357" customWidth="1"/>
    <col min="4106" max="4355" width="9.140625" style="357"/>
    <col min="4356" max="4356" width="3" style="357" customWidth="1"/>
    <col min="4357" max="4357" width="18.7109375" style="357" customWidth="1"/>
    <col min="4358" max="4358" width="69.7109375" style="357" customWidth="1"/>
    <col min="4359" max="4359" width="9.140625" style="357"/>
    <col min="4360" max="4361" width="15.7109375" style="357" customWidth="1"/>
    <col min="4362" max="4611" width="9.140625" style="357"/>
    <col min="4612" max="4612" width="3" style="357" customWidth="1"/>
    <col min="4613" max="4613" width="18.7109375" style="357" customWidth="1"/>
    <col min="4614" max="4614" width="69.7109375" style="357" customWidth="1"/>
    <col min="4615" max="4615" width="9.140625" style="357"/>
    <col min="4616" max="4617" width="15.7109375" style="357" customWidth="1"/>
    <col min="4618" max="4867" width="9.140625" style="357"/>
    <col min="4868" max="4868" width="3" style="357" customWidth="1"/>
    <col min="4869" max="4869" width="18.7109375" style="357" customWidth="1"/>
    <col min="4870" max="4870" width="69.7109375" style="357" customWidth="1"/>
    <col min="4871" max="4871" width="9.140625" style="357"/>
    <col min="4872" max="4873" width="15.7109375" style="357" customWidth="1"/>
    <col min="4874" max="5123" width="9.140625" style="357"/>
    <col min="5124" max="5124" width="3" style="357" customWidth="1"/>
    <col min="5125" max="5125" width="18.7109375" style="357" customWidth="1"/>
    <col min="5126" max="5126" width="69.7109375" style="357" customWidth="1"/>
    <col min="5127" max="5127" width="9.140625" style="357"/>
    <col min="5128" max="5129" width="15.7109375" style="357" customWidth="1"/>
    <col min="5130" max="5379" width="9.140625" style="357"/>
    <col min="5380" max="5380" width="3" style="357" customWidth="1"/>
    <col min="5381" max="5381" width="18.7109375" style="357" customWidth="1"/>
    <col min="5382" max="5382" width="69.7109375" style="357" customWidth="1"/>
    <col min="5383" max="5383" width="9.140625" style="357"/>
    <col min="5384" max="5385" width="15.7109375" style="357" customWidth="1"/>
    <col min="5386" max="5635" width="9.140625" style="357"/>
    <col min="5636" max="5636" width="3" style="357" customWidth="1"/>
    <col min="5637" max="5637" width="18.7109375" style="357" customWidth="1"/>
    <col min="5638" max="5638" width="69.7109375" style="357" customWidth="1"/>
    <col min="5639" max="5639" width="9.140625" style="357"/>
    <col min="5640" max="5641" width="15.7109375" style="357" customWidth="1"/>
    <col min="5642" max="5891" width="9.140625" style="357"/>
    <col min="5892" max="5892" width="3" style="357" customWidth="1"/>
    <col min="5893" max="5893" width="18.7109375" style="357" customWidth="1"/>
    <col min="5894" max="5894" width="69.7109375" style="357" customWidth="1"/>
    <col min="5895" max="5895" width="9.140625" style="357"/>
    <col min="5896" max="5897" width="15.7109375" style="357" customWidth="1"/>
    <col min="5898" max="6147" width="9.140625" style="357"/>
    <col min="6148" max="6148" width="3" style="357" customWidth="1"/>
    <col min="6149" max="6149" width="18.7109375" style="357" customWidth="1"/>
    <col min="6150" max="6150" width="69.7109375" style="357" customWidth="1"/>
    <col min="6151" max="6151" width="9.140625" style="357"/>
    <col min="6152" max="6153" width="15.7109375" style="357" customWidth="1"/>
    <col min="6154" max="6403" width="9.140625" style="357"/>
    <col min="6404" max="6404" width="3" style="357" customWidth="1"/>
    <col min="6405" max="6405" width="18.7109375" style="357" customWidth="1"/>
    <col min="6406" max="6406" width="69.7109375" style="357" customWidth="1"/>
    <col min="6407" max="6407" width="9.140625" style="357"/>
    <col min="6408" max="6409" width="15.7109375" style="357" customWidth="1"/>
    <col min="6410" max="6659" width="9.140625" style="357"/>
    <col min="6660" max="6660" width="3" style="357" customWidth="1"/>
    <col min="6661" max="6661" width="18.7109375" style="357" customWidth="1"/>
    <col min="6662" max="6662" width="69.7109375" style="357" customWidth="1"/>
    <col min="6663" max="6663" width="9.140625" style="357"/>
    <col min="6664" max="6665" width="15.7109375" style="357" customWidth="1"/>
    <col min="6666" max="6915" width="9.140625" style="357"/>
    <col min="6916" max="6916" width="3" style="357" customWidth="1"/>
    <col min="6917" max="6917" width="18.7109375" style="357" customWidth="1"/>
    <col min="6918" max="6918" width="69.7109375" style="357" customWidth="1"/>
    <col min="6919" max="6919" width="9.140625" style="357"/>
    <col min="6920" max="6921" width="15.7109375" style="357" customWidth="1"/>
    <col min="6922" max="7171" width="9.140625" style="357"/>
    <col min="7172" max="7172" width="3" style="357" customWidth="1"/>
    <col min="7173" max="7173" width="18.7109375" style="357" customWidth="1"/>
    <col min="7174" max="7174" width="69.7109375" style="357" customWidth="1"/>
    <col min="7175" max="7175" width="9.140625" style="357"/>
    <col min="7176" max="7177" width="15.7109375" style="357" customWidth="1"/>
    <col min="7178" max="7427" width="9.140625" style="357"/>
    <col min="7428" max="7428" width="3" style="357" customWidth="1"/>
    <col min="7429" max="7429" width="18.7109375" style="357" customWidth="1"/>
    <col min="7430" max="7430" width="69.7109375" style="357" customWidth="1"/>
    <col min="7431" max="7431" width="9.140625" style="357"/>
    <col min="7432" max="7433" width="15.7109375" style="357" customWidth="1"/>
    <col min="7434" max="7683" width="9.140625" style="357"/>
    <col min="7684" max="7684" width="3" style="357" customWidth="1"/>
    <col min="7685" max="7685" width="18.7109375" style="357" customWidth="1"/>
    <col min="7686" max="7686" width="69.7109375" style="357" customWidth="1"/>
    <col min="7687" max="7687" width="9.140625" style="357"/>
    <col min="7688" max="7689" width="15.7109375" style="357" customWidth="1"/>
    <col min="7690" max="7939" width="9.140625" style="357"/>
    <col min="7940" max="7940" width="3" style="357" customWidth="1"/>
    <col min="7941" max="7941" width="18.7109375" style="357" customWidth="1"/>
    <col min="7942" max="7942" width="69.7109375" style="357" customWidth="1"/>
    <col min="7943" max="7943" width="9.140625" style="357"/>
    <col min="7944" max="7945" width="15.7109375" style="357" customWidth="1"/>
    <col min="7946" max="8195" width="9.140625" style="357"/>
    <col min="8196" max="8196" width="3" style="357" customWidth="1"/>
    <col min="8197" max="8197" width="18.7109375" style="357" customWidth="1"/>
    <col min="8198" max="8198" width="69.7109375" style="357" customWidth="1"/>
    <col min="8199" max="8199" width="9.140625" style="357"/>
    <col min="8200" max="8201" width="15.7109375" style="357" customWidth="1"/>
    <col min="8202" max="8451" width="9.140625" style="357"/>
    <col min="8452" max="8452" width="3" style="357" customWidth="1"/>
    <col min="8453" max="8453" width="18.7109375" style="357" customWidth="1"/>
    <col min="8454" max="8454" width="69.7109375" style="357" customWidth="1"/>
    <col min="8455" max="8455" width="9.140625" style="357"/>
    <col min="8456" max="8457" width="15.7109375" style="357" customWidth="1"/>
    <col min="8458" max="8707" width="9.140625" style="357"/>
    <col min="8708" max="8708" width="3" style="357" customWidth="1"/>
    <col min="8709" max="8709" width="18.7109375" style="357" customWidth="1"/>
    <col min="8710" max="8710" width="69.7109375" style="357" customWidth="1"/>
    <col min="8711" max="8711" width="9.140625" style="357"/>
    <col min="8712" max="8713" width="15.7109375" style="357" customWidth="1"/>
    <col min="8714" max="8963" width="9.140625" style="357"/>
    <col min="8964" max="8964" width="3" style="357" customWidth="1"/>
    <col min="8965" max="8965" width="18.7109375" style="357" customWidth="1"/>
    <col min="8966" max="8966" width="69.7109375" style="357" customWidth="1"/>
    <col min="8967" max="8967" width="9.140625" style="357"/>
    <col min="8968" max="8969" width="15.7109375" style="357" customWidth="1"/>
    <col min="8970" max="9219" width="9.140625" style="357"/>
    <col min="9220" max="9220" width="3" style="357" customWidth="1"/>
    <col min="9221" max="9221" width="18.7109375" style="357" customWidth="1"/>
    <col min="9222" max="9222" width="69.7109375" style="357" customWidth="1"/>
    <col min="9223" max="9223" width="9.140625" style="357"/>
    <col min="9224" max="9225" width="15.7109375" style="357" customWidth="1"/>
    <col min="9226" max="9475" width="9.140625" style="357"/>
    <col min="9476" max="9476" width="3" style="357" customWidth="1"/>
    <col min="9477" max="9477" width="18.7109375" style="357" customWidth="1"/>
    <col min="9478" max="9478" width="69.7109375" style="357" customWidth="1"/>
    <col min="9479" max="9479" width="9.140625" style="357"/>
    <col min="9480" max="9481" width="15.7109375" style="357" customWidth="1"/>
    <col min="9482" max="9731" width="9.140625" style="357"/>
    <col min="9732" max="9732" width="3" style="357" customWidth="1"/>
    <col min="9733" max="9733" width="18.7109375" style="357" customWidth="1"/>
    <col min="9734" max="9734" width="69.7109375" style="357" customWidth="1"/>
    <col min="9735" max="9735" width="9.140625" style="357"/>
    <col min="9736" max="9737" width="15.7109375" style="357" customWidth="1"/>
    <col min="9738" max="9987" width="9.140625" style="357"/>
    <col min="9988" max="9988" width="3" style="357" customWidth="1"/>
    <col min="9989" max="9989" width="18.7109375" style="357" customWidth="1"/>
    <col min="9990" max="9990" width="69.7109375" style="357" customWidth="1"/>
    <col min="9991" max="9991" width="9.140625" style="357"/>
    <col min="9992" max="9993" width="15.7109375" style="357" customWidth="1"/>
    <col min="9994" max="10243" width="9.140625" style="357"/>
    <col min="10244" max="10244" width="3" style="357" customWidth="1"/>
    <col min="10245" max="10245" width="18.7109375" style="357" customWidth="1"/>
    <col min="10246" max="10246" width="69.7109375" style="357" customWidth="1"/>
    <col min="10247" max="10247" width="9.140625" style="357"/>
    <col min="10248" max="10249" width="15.7109375" style="357" customWidth="1"/>
    <col min="10250" max="10499" width="9.140625" style="357"/>
    <col min="10500" max="10500" width="3" style="357" customWidth="1"/>
    <col min="10501" max="10501" width="18.7109375" style="357" customWidth="1"/>
    <col min="10502" max="10502" width="69.7109375" style="357" customWidth="1"/>
    <col min="10503" max="10503" width="9.140625" style="357"/>
    <col min="10504" max="10505" width="15.7109375" style="357" customWidth="1"/>
    <col min="10506" max="10755" width="9.140625" style="357"/>
    <col min="10756" max="10756" width="3" style="357" customWidth="1"/>
    <col min="10757" max="10757" width="18.7109375" style="357" customWidth="1"/>
    <col min="10758" max="10758" width="69.7109375" style="357" customWidth="1"/>
    <col min="10759" max="10759" width="9.140625" style="357"/>
    <col min="10760" max="10761" width="15.7109375" style="357" customWidth="1"/>
    <col min="10762" max="11011" width="9.140625" style="357"/>
    <col min="11012" max="11012" width="3" style="357" customWidth="1"/>
    <col min="11013" max="11013" width="18.7109375" style="357" customWidth="1"/>
    <col min="11014" max="11014" width="69.7109375" style="357" customWidth="1"/>
    <col min="11015" max="11015" width="9.140625" style="357"/>
    <col min="11016" max="11017" width="15.7109375" style="357" customWidth="1"/>
    <col min="11018" max="11267" width="9.140625" style="357"/>
    <col min="11268" max="11268" width="3" style="357" customWidth="1"/>
    <col min="11269" max="11269" width="18.7109375" style="357" customWidth="1"/>
    <col min="11270" max="11270" width="69.7109375" style="357" customWidth="1"/>
    <col min="11271" max="11271" width="9.140625" style="357"/>
    <col min="11272" max="11273" width="15.7109375" style="357" customWidth="1"/>
    <col min="11274" max="11523" width="9.140625" style="357"/>
    <col min="11524" max="11524" width="3" style="357" customWidth="1"/>
    <col min="11525" max="11525" width="18.7109375" style="357" customWidth="1"/>
    <col min="11526" max="11526" width="69.7109375" style="357" customWidth="1"/>
    <col min="11527" max="11527" width="9.140625" style="357"/>
    <col min="11528" max="11529" width="15.7109375" style="357" customWidth="1"/>
    <col min="11530" max="11779" width="9.140625" style="357"/>
    <col min="11780" max="11780" width="3" style="357" customWidth="1"/>
    <col min="11781" max="11781" width="18.7109375" style="357" customWidth="1"/>
    <col min="11782" max="11782" width="69.7109375" style="357" customWidth="1"/>
    <col min="11783" max="11783" width="9.140625" style="357"/>
    <col min="11784" max="11785" width="15.7109375" style="357" customWidth="1"/>
    <col min="11786" max="12035" width="9.140625" style="357"/>
    <col min="12036" max="12036" width="3" style="357" customWidth="1"/>
    <col min="12037" max="12037" width="18.7109375" style="357" customWidth="1"/>
    <col min="12038" max="12038" width="69.7109375" style="357" customWidth="1"/>
    <col min="12039" max="12039" width="9.140625" style="357"/>
    <col min="12040" max="12041" width="15.7109375" style="357" customWidth="1"/>
    <col min="12042" max="12291" width="9.140625" style="357"/>
    <col min="12292" max="12292" width="3" style="357" customWidth="1"/>
    <col min="12293" max="12293" width="18.7109375" style="357" customWidth="1"/>
    <col min="12294" max="12294" width="69.7109375" style="357" customWidth="1"/>
    <col min="12295" max="12295" width="9.140625" style="357"/>
    <col min="12296" max="12297" width="15.7109375" style="357" customWidth="1"/>
    <col min="12298" max="12547" width="9.140625" style="357"/>
    <col min="12548" max="12548" width="3" style="357" customWidth="1"/>
    <col min="12549" max="12549" width="18.7109375" style="357" customWidth="1"/>
    <col min="12550" max="12550" width="69.7109375" style="357" customWidth="1"/>
    <col min="12551" max="12551" width="9.140625" style="357"/>
    <col min="12552" max="12553" width="15.7109375" style="357" customWidth="1"/>
    <col min="12554" max="12803" width="9.140625" style="357"/>
    <col min="12804" max="12804" width="3" style="357" customWidth="1"/>
    <col min="12805" max="12805" width="18.7109375" style="357" customWidth="1"/>
    <col min="12806" max="12806" width="69.7109375" style="357" customWidth="1"/>
    <col min="12807" max="12807" width="9.140625" style="357"/>
    <col min="12808" max="12809" width="15.7109375" style="357" customWidth="1"/>
    <col min="12810" max="13059" width="9.140625" style="357"/>
    <col min="13060" max="13060" width="3" style="357" customWidth="1"/>
    <col min="13061" max="13061" width="18.7109375" style="357" customWidth="1"/>
    <col min="13062" max="13062" width="69.7109375" style="357" customWidth="1"/>
    <col min="13063" max="13063" width="9.140625" style="357"/>
    <col min="13064" max="13065" width="15.7109375" style="357" customWidth="1"/>
    <col min="13066" max="13315" width="9.140625" style="357"/>
    <col min="13316" max="13316" width="3" style="357" customWidth="1"/>
    <col min="13317" max="13317" width="18.7109375" style="357" customWidth="1"/>
    <col min="13318" max="13318" width="69.7109375" style="357" customWidth="1"/>
    <col min="13319" max="13319" width="9.140625" style="357"/>
    <col min="13320" max="13321" width="15.7109375" style="357" customWidth="1"/>
    <col min="13322" max="13571" width="9.140625" style="357"/>
    <col min="13572" max="13572" width="3" style="357" customWidth="1"/>
    <col min="13573" max="13573" width="18.7109375" style="357" customWidth="1"/>
    <col min="13574" max="13574" width="69.7109375" style="357" customWidth="1"/>
    <col min="13575" max="13575" width="9.140625" style="357"/>
    <col min="13576" max="13577" width="15.7109375" style="357" customWidth="1"/>
    <col min="13578" max="13827" width="9.140625" style="357"/>
    <col min="13828" max="13828" width="3" style="357" customWidth="1"/>
    <col min="13829" max="13829" width="18.7109375" style="357" customWidth="1"/>
    <col min="13830" max="13830" width="69.7109375" style="357" customWidth="1"/>
    <col min="13831" max="13831" width="9.140625" style="357"/>
    <col min="13832" max="13833" width="15.7109375" style="357" customWidth="1"/>
    <col min="13834" max="14083" width="9.140625" style="357"/>
    <col min="14084" max="14084" width="3" style="357" customWidth="1"/>
    <col min="14085" max="14085" width="18.7109375" style="357" customWidth="1"/>
    <col min="14086" max="14086" width="69.7109375" style="357" customWidth="1"/>
    <col min="14087" max="14087" width="9.140625" style="357"/>
    <col min="14088" max="14089" width="15.7109375" style="357" customWidth="1"/>
    <col min="14090" max="14339" width="9.140625" style="357"/>
    <col min="14340" max="14340" width="3" style="357" customWidth="1"/>
    <col min="14341" max="14341" width="18.7109375" style="357" customWidth="1"/>
    <col min="14342" max="14342" width="69.7109375" style="357" customWidth="1"/>
    <col min="14343" max="14343" width="9.140625" style="357"/>
    <col min="14344" max="14345" width="15.7109375" style="357" customWidth="1"/>
    <col min="14346" max="14595" width="9.140625" style="357"/>
    <col min="14596" max="14596" width="3" style="357" customWidth="1"/>
    <col min="14597" max="14597" width="18.7109375" style="357" customWidth="1"/>
    <col min="14598" max="14598" width="69.7109375" style="357" customWidth="1"/>
    <col min="14599" max="14599" width="9.140625" style="357"/>
    <col min="14600" max="14601" width="15.7109375" style="357" customWidth="1"/>
    <col min="14602" max="14851" width="9.140625" style="357"/>
    <col min="14852" max="14852" width="3" style="357" customWidth="1"/>
    <col min="14853" max="14853" width="18.7109375" style="357" customWidth="1"/>
    <col min="14854" max="14854" width="69.7109375" style="357" customWidth="1"/>
    <col min="14855" max="14855" width="9.140625" style="357"/>
    <col min="14856" max="14857" width="15.7109375" style="357" customWidth="1"/>
    <col min="14858" max="15107" width="9.140625" style="357"/>
    <col min="15108" max="15108" width="3" style="357" customWidth="1"/>
    <col min="15109" max="15109" width="18.7109375" style="357" customWidth="1"/>
    <col min="15110" max="15110" width="69.7109375" style="357" customWidth="1"/>
    <col min="15111" max="15111" width="9.140625" style="357"/>
    <col min="15112" max="15113" width="15.7109375" style="357" customWidth="1"/>
    <col min="15114" max="15363" width="9.140625" style="357"/>
    <col min="15364" max="15364" width="3" style="357" customWidth="1"/>
    <col min="15365" max="15365" width="18.7109375" style="357" customWidth="1"/>
    <col min="15366" max="15366" width="69.7109375" style="357" customWidth="1"/>
    <col min="15367" max="15367" width="9.140625" style="357"/>
    <col min="15368" max="15369" width="15.7109375" style="357" customWidth="1"/>
    <col min="15370" max="15619" width="9.140625" style="357"/>
    <col min="15620" max="15620" width="3" style="357" customWidth="1"/>
    <col min="15621" max="15621" width="18.7109375" style="357" customWidth="1"/>
    <col min="15622" max="15622" width="69.7109375" style="357" customWidth="1"/>
    <col min="15623" max="15623" width="9.140625" style="357"/>
    <col min="15624" max="15625" width="15.7109375" style="357" customWidth="1"/>
    <col min="15626" max="15875" width="9.140625" style="357"/>
    <col min="15876" max="15876" width="3" style="357" customWidth="1"/>
    <col min="15877" max="15877" width="18.7109375" style="357" customWidth="1"/>
    <col min="15878" max="15878" width="69.7109375" style="357" customWidth="1"/>
    <col min="15879" max="15879" width="9.140625" style="357"/>
    <col min="15880" max="15881" width="15.7109375" style="357" customWidth="1"/>
    <col min="15882" max="16131" width="9.140625" style="357"/>
    <col min="16132" max="16132" width="3" style="357" customWidth="1"/>
    <col min="16133" max="16133" width="18.7109375" style="357" customWidth="1"/>
    <col min="16134" max="16134" width="69.7109375" style="357" customWidth="1"/>
    <col min="16135" max="16135" width="9.140625" style="357"/>
    <col min="16136" max="16137" width="15.7109375" style="357" customWidth="1"/>
    <col min="16138" max="16384" width="9.140625" style="357"/>
  </cols>
  <sheetData>
    <row r="1" spans="1:11" x14ac:dyDescent="0.25">
      <c r="F1" s="358"/>
      <c r="H1" s="360"/>
      <c r="I1" s="360" t="s">
        <v>672</v>
      </c>
      <c r="J1" s="361"/>
      <c r="K1" s="361"/>
    </row>
    <row r="2" spans="1:11" ht="20.25" customHeight="1" x14ac:dyDescent="0.25">
      <c r="B2" s="577" t="s">
        <v>580</v>
      </c>
      <c r="C2" s="577"/>
      <c r="D2" s="577"/>
      <c r="E2" s="577"/>
      <c r="F2" s="577"/>
      <c r="G2" s="577"/>
      <c r="H2" s="577"/>
      <c r="I2" s="577"/>
    </row>
    <row r="3" spans="1:11" ht="19.5" customHeight="1" x14ac:dyDescent="0.25">
      <c r="B3" s="577" t="s">
        <v>832</v>
      </c>
      <c r="C3" s="577"/>
      <c r="D3" s="577"/>
      <c r="E3" s="577"/>
      <c r="F3" s="577"/>
      <c r="G3" s="577"/>
      <c r="H3" s="577"/>
      <c r="I3" s="577"/>
    </row>
    <row r="4" spans="1:11" ht="12" customHeight="1" x14ac:dyDescent="0.25">
      <c r="B4" s="362"/>
      <c r="C4" s="362"/>
      <c r="D4" s="362"/>
      <c r="E4" s="362"/>
      <c r="F4" s="362"/>
      <c r="G4" s="363"/>
      <c r="H4" s="364"/>
      <c r="I4" s="364"/>
    </row>
    <row r="5" spans="1:11" ht="12" customHeight="1" thickBot="1" x14ac:dyDescent="0.3">
      <c r="B5" s="381"/>
      <c r="C5" s="381"/>
      <c r="D5" s="381"/>
      <c r="E5" s="362"/>
      <c r="F5" s="362"/>
      <c r="G5" s="363"/>
      <c r="H5" s="364"/>
      <c r="I5" s="364" t="s">
        <v>128</v>
      </c>
    </row>
    <row r="6" spans="1:11" ht="29.25" customHeight="1" x14ac:dyDescent="0.25">
      <c r="B6" s="578" t="s">
        <v>60</v>
      </c>
      <c r="C6" s="588" t="s">
        <v>61</v>
      </c>
      <c r="D6" s="586" t="s">
        <v>84</v>
      </c>
      <c r="E6" s="580" t="s">
        <v>829</v>
      </c>
      <c r="F6" s="582" t="s">
        <v>830</v>
      </c>
      <c r="G6" s="580" t="s">
        <v>807</v>
      </c>
      <c r="H6" s="582"/>
      <c r="I6" s="590" t="s">
        <v>831</v>
      </c>
    </row>
    <row r="7" spans="1:11" ht="24.75" customHeight="1" x14ac:dyDescent="0.25">
      <c r="A7" s="365"/>
      <c r="B7" s="579"/>
      <c r="C7" s="589"/>
      <c r="D7" s="587"/>
      <c r="E7" s="581"/>
      <c r="F7" s="583"/>
      <c r="G7" s="541" t="s">
        <v>67</v>
      </c>
      <c r="H7" s="542" t="s">
        <v>46</v>
      </c>
      <c r="I7" s="591"/>
    </row>
    <row r="8" spans="1:11" ht="16.5" customHeight="1" x14ac:dyDescent="0.25">
      <c r="A8" s="365"/>
      <c r="B8" s="475">
        <v>1</v>
      </c>
      <c r="C8" s="382">
        <v>2</v>
      </c>
      <c r="D8" s="526">
        <v>3</v>
      </c>
      <c r="E8" s="475">
        <v>4</v>
      </c>
      <c r="F8" s="526">
        <v>5</v>
      </c>
      <c r="G8" s="543">
        <v>6</v>
      </c>
      <c r="H8" s="544">
        <v>7</v>
      </c>
      <c r="I8" s="545">
        <v>8</v>
      </c>
    </row>
    <row r="9" spans="1:11" ht="20.100000000000001" customHeight="1" x14ac:dyDescent="0.25">
      <c r="A9" s="365"/>
      <c r="B9" s="573"/>
      <c r="C9" s="384" t="s">
        <v>581</v>
      </c>
      <c r="D9" s="574">
        <v>1001</v>
      </c>
      <c r="E9" s="575">
        <f>E11+E14+E17+E18+E19+E20+E21</f>
        <v>425470</v>
      </c>
      <c r="F9" s="576">
        <f>F11+F14+F17+F18+F19+F20+F21</f>
        <v>440472</v>
      </c>
      <c r="G9" s="584">
        <f>G11+G14+G17+G18+G19+G20+G21</f>
        <v>440472</v>
      </c>
      <c r="H9" s="576">
        <f>H11+H14+H17+H18+H19+H20+H21</f>
        <v>423629</v>
      </c>
      <c r="I9" s="585">
        <f>IFERROR(H9/G9,"  ")</f>
        <v>0.96176147405510448</v>
      </c>
    </row>
    <row r="10" spans="1:11" ht="13.15" customHeight="1" x14ac:dyDescent="0.25">
      <c r="A10" s="365"/>
      <c r="B10" s="573"/>
      <c r="C10" s="366" t="s">
        <v>582</v>
      </c>
      <c r="D10" s="574"/>
      <c r="E10" s="575"/>
      <c r="F10" s="576"/>
      <c r="G10" s="584"/>
      <c r="H10" s="576"/>
      <c r="I10" s="585" t="str">
        <f>IFERROR(H10/G10,"  ")</f>
        <v xml:space="preserve">  </v>
      </c>
    </row>
    <row r="11" spans="1:11" s="373" customFormat="1" ht="20.100000000000001" customHeight="1" x14ac:dyDescent="0.25">
      <c r="A11" s="380"/>
      <c r="B11" s="527">
        <v>60</v>
      </c>
      <c r="C11" s="383" t="s">
        <v>583</v>
      </c>
      <c r="D11" s="528">
        <v>1002</v>
      </c>
      <c r="E11" s="535">
        <f>E12+E13</f>
        <v>0</v>
      </c>
      <c r="F11" s="536">
        <f t="shared" ref="F11:H11" si="0">F12+F13</f>
        <v>0</v>
      </c>
      <c r="G11" s="535">
        <f t="shared" si="0"/>
        <v>0</v>
      </c>
      <c r="H11" s="536">
        <f t="shared" si="0"/>
        <v>0</v>
      </c>
      <c r="I11" s="546" t="str">
        <f>IFERROR(H11/G11,"  ")</f>
        <v xml:space="preserve">  </v>
      </c>
    </row>
    <row r="12" spans="1:11" ht="20.100000000000001" customHeight="1" x14ac:dyDescent="0.25">
      <c r="A12" s="365"/>
      <c r="B12" s="475" t="s">
        <v>584</v>
      </c>
      <c r="C12" s="367" t="s">
        <v>585</v>
      </c>
      <c r="D12" s="526">
        <v>1003</v>
      </c>
      <c r="E12" s="517"/>
      <c r="F12" s="391"/>
      <c r="G12" s="517"/>
      <c r="H12" s="391"/>
      <c r="I12" s="547" t="str">
        <f>IFERROR(H12/G12,"  ")</f>
        <v xml:space="preserve">  </v>
      </c>
    </row>
    <row r="13" spans="1:11" ht="20.100000000000001" customHeight="1" x14ac:dyDescent="0.25">
      <c r="A13" s="365"/>
      <c r="B13" s="475" t="s">
        <v>586</v>
      </c>
      <c r="C13" s="367" t="s">
        <v>587</v>
      </c>
      <c r="D13" s="526">
        <v>1004</v>
      </c>
      <c r="E13" s="517"/>
      <c r="F13" s="391"/>
      <c r="G13" s="517"/>
      <c r="H13" s="391"/>
      <c r="I13" s="547" t="str">
        <f t="shared" ref="I13:I74" si="1">IFERROR(H13/G13,"  ")</f>
        <v xml:space="preserve">  </v>
      </c>
    </row>
    <row r="14" spans="1:11" s="373" customFormat="1" ht="20.100000000000001" customHeight="1" x14ac:dyDescent="0.25">
      <c r="A14" s="380"/>
      <c r="B14" s="527">
        <v>61</v>
      </c>
      <c r="C14" s="372" t="s">
        <v>588</v>
      </c>
      <c r="D14" s="528">
        <v>1005</v>
      </c>
      <c r="E14" s="535">
        <f>E15+E16</f>
        <v>391072</v>
      </c>
      <c r="F14" s="536">
        <f t="shared" ref="F14:H14" si="2">F15+F16</f>
        <v>425436</v>
      </c>
      <c r="G14" s="535">
        <f t="shared" si="2"/>
        <v>425436</v>
      </c>
      <c r="H14" s="536">
        <f t="shared" si="2"/>
        <v>415587</v>
      </c>
      <c r="I14" s="546">
        <f t="shared" si="1"/>
        <v>0.97684963190703189</v>
      </c>
    </row>
    <row r="15" spans="1:11" ht="20.100000000000001" customHeight="1" x14ac:dyDescent="0.25">
      <c r="A15" s="365"/>
      <c r="B15" s="475" t="s">
        <v>589</v>
      </c>
      <c r="C15" s="367" t="s">
        <v>590</v>
      </c>
      <c r="D15" s="526">
        <v>1006</v>
      </c>
      <c r="E15" s="517">
        <v>391072</v>
      </c>
      <c r="F15" s="391">
        <v>425436</v>
      </c>
      <c r="G15" s="517">
        <v>425436</v>
      </c>
      <c r="H15" s="391">
        <v>415587</v>
      </c>
      <c r="I15" s="547">
        <f t="shared" si="1"/>
        <v>0.97684963190703189</v>
      </c>
    </row>
    <row r="16" spans="1:11" ht="20.100000000000001" customHeight="1" x14ac:dyDescent="0.25">
      <c r="A16" s="365"/>
      <c r="B16" s="475" t="s">
        <v>591</v>
      </c>
      <c r="C16" s="367" t="s">
        <v>592</v>
      </c>
      <c r="D16" s="526">
        <v>1007</v>
      </c>
      <c r="E16" s="517"/>
      <c r="F16" s="391"/>
      <c r="G16" s="517"/>
      <c r="H16" s="391"/>
      <c r="I16" s="547" t="str">
        <f t="shared" si="1"/>
        <v xml:space="preserve">  </v>
      </c>
    </row>
    <row r="17" spans="1:9" ht="20.100000000000001" customHeight="1" x14ac:dyDescent="0.25">
      <c r="A17" s="365"/>
      <c r="B17" s="475">
        <v>62</v>
      </c>
      <c r="C17" s="367" t="s">
        <v>593</v>
      </c>
      <c r="D17" s="526">
        <v>1008</v>
      </c>
      <c r="E17" s="517">
        <v>32384</v>
      </c>
      <c r="F17" s="391">
        <v>13200</v>
      </c>
      <c r="G17" s="517">
        <v>13200</v>
      </c>
      <c r="H17" s="391">
        <v>5684</v>
      </c>
      <c r="I17" s="547">
        <f t="shared" si="1"/>
        <v>0.4306060606060606</v>
      </c>
    </row>
    <row r="18" spans="1:9" ht="20.100000000000001" customHeight="1" x14ac:dyDescent="0.25">
      <c r="A18" s="365"/>
      <c r="B18" s="475">
        <v>630</v>
      </c>
      <c r="C18" s="367" t="s">
        <v>594</v>
      </c>
      <c r="D18" s="526">
        <v>1009</v>
      </c>
      <c r="E18" s="517"/>
      <c r="F18" s="391"/>
      <c r="G18" s="517"/>
      <c r="H18" s="391"/>
      <c r="I18" s="547" t="str">
        <f t="shared" si="1"/>
        <v xml:space="preserve">  </v>
      </c>
    </row>
    <row r="19" spans="1:9" ht="20.100000000000001" customHeight="1" x14ac:dyDescent="0.25">
      <c r="A19" s="365"/>
      <c r="B19" s="475">
        <v>631</v>
      </c>
      <c r="C19" s="367" t="s">
        <v>595</v>
      </c>
      <c r="D19" s="526">
        <v>1010</v>
      </c>
      <c r="E19" s="517"/>
      <c r="F19" s="391"/>
      <c r="G19" s="517"/>
      <c r="H19" s="391"/>
      <c r="I19" s="547" t="str">
        <f t="shared" si="1"/>
        <v xml:space="preserve">  </v>
      </c>
    </row>
    <row r="20" spans="1:9" ht="20.100000000000001" customHeight="1" x14ac:dyDescent="0.25">
      <c r="A20" s="365"/>
      <c r="B20" s="475" t="s">
        <v>596</v>
      </c>
      <c r="C20" s="367" t="s">
        <v>597</v>
      </c>
      <c r="D20" s="526">
        <v>1011</v>
      </c>
      <c r="E20" s="517">
        <f>186+1828</f>
        <v>2014</v>
      </c>
      <c r="F20" s="391">
        <v>1836</v>
      </c>
      <c r="G20" s="517">
        <v>1836</v>
      </c>
      <c r="H20" s="391">
        <f>315+2043</f>
        <v>2358</v>
      </c>
      <c r="I20" s="547">
        <f t="shared" si="1"/>
        <v>1.2843137254901962</v>
      </c>
    </row>
    <row r="21" spans="1:9" ht="25.5" customHeight="1" x14ac:dyDescent="0.25">
      <c r="A21" s="365"/>
      <c r="B21" s="475" t="s">
        <v>598</v>
      </c>
      <c r="C21" s="367" t="s">
        <v>599</v>
      </c>
      <c r="D21" s="526">
        <v>1012</v>
      </c>
      <c r="E21" s="517"/>
      <c r="F21" s="391"/>
      <c r="G21" s="517"/>
      <c r="H21" s="391"/>
      <c r="I21" s="547" t="str">
        <f t="shared" si="1"/>
        <v xml:space="preserve">  </v>
      </c>
    </row>
    <row r="22" spans="1:9" s="373" customFormat="1" ht="20.100000000000001" customHeight="1" x14ac:dyDescent="0.25">
      <c r="A22" s="380"/>
      <c r="B22" s="529"/>
      <c r="C22" s="374" t="s">
        <v>600</v>
      </c>
      <c r="D22" s="530">
        <v>1013</v>
      </c>
      <c r="E22" s="537">
        <f>E23+E24+E25+E29+E30+E31+E32+E33</f>
        <v>516025</v>
      </c>
      <c r="F22" s="538">
        <f t="shared" ref="F22:H22" si="3">F23+F24+F25+F29+F30+F31+F32+F33</f>
        <v>488444</v>
      </c>
      <c r="G22" s="537">
        <f t="shared" si="3"/>
        <v>488444</v>
      </c>
      <c r="H22" s="538">
        <f t="shared" si="3"/>
        <v>502548</v>
      </c>
      <c r="I22" s="548">
        <f t="shared" si="1"/>
        <v>1.0288753674935101</v>
      </c>
    </row>
    <row r="23" spans="1:9" ht="20.100000000000001" customHeight="1" x14ac:dyDescent="0.25">
      <c r="A23" s="365"/>
      <c r="B23" s="475">
        <v>50</v>
      </c>
      <c r="C23" s="367" t="s">
        <v>601</v>
      </c>
      <c r="D23" s="526">
        <v>1014</v>
      </c>
      <c r="E23" s="517"/>
      <c r="F23" s="391"/>
      <c r="G23" s="517"/>
      <c r="H23" s="391"/>
      <c r="I23" s="547" t="str">
        <f t="shared" si="1"/>
        <v xml:space="preserve">  </v>
      </c>
    </row>
    <row r="24" spans="1:9" ht="20.100000000000001" customHeight="1" x14ac:dyDescent="0.25">
      <c r="A24" s="365"/>
      <c r="B24" s="475">
        <v>51</v>
      </c>
      <c r="C24" s="367" t="s">
        <v>602</v>
      </c>
      <c r="D24" s="526">
        <v>1015</v>
      </c>
      <c r="E24" s="517">
        <f>52216+60196</f>
        <v>112412</v>
      </c>
      <c r="F24" s="391">
        <f>52100+56000</f>
        <v>108100</v>
      </c>
      <c r="G24" s="517">
        <f>52100+56000</f>
        <v>108100</v>
      </c>
      <c r="H24" s="391">
        <f>40097+73377</f>
        <v>113474</v>
      </c>
      <c r="I24" s="547">
        <f t="shared" si="1"/>
        <v>1.0497132284921369</v>
      </c>
    </row>
    <row r="25" spans="1:9" s="373" customFormat="1" ht="25.15" customHeight="1" x14ac:dyDescent="0.25">
      <c r="A25" s="380"/>
      <c r="B25" s="527">
        <v>52</v>
      </c>
      <c r="C25" s="372" t="s">
        <v>603</v>
      </c>
      <c r="D25" s="528">
        <v>1016</v>
      </c>
      <c r="E25" s="535">
        <f>E26+E27+E28</f>
        <v>245672</v>
      </c>
      <c r="F25" s="536">
        <f>F26+F27+F28</f>
        <v>259454</v>
      </c>
      <c r="G25" s="535">
        <f t="shared" ref="G25:H25" si="4">G26+G27+G28</f>
        <v>259454</v>
      </c>
      <c r="H25" s="536">
        <f t="shared" si="4"/>
        <v>260834</v>
      </c>
      <c r="I25" s="546">
        <f t="shared" si="1"/>
        <v>1.0053188619177196</v>
      </c>
    </row>
    <row r="26" spans="1:9" ht="20.100000000000001" customHeight="1" x14ac:dyDescent="0.25">
      <c r="A26" s="365"/>
      <c r="B26" s="475">
        <v>520</v>
      </c>
      <c r="C26" s="367" t="s">
        <v>604</v>
      </c>
      <c r="D26" s="526">
        <v>1017</v>
      </c>
      <c r="E26" s="517">
        <v>191363</v>
      </c>
      <c r="F26" s="391">
        <v>204545</v>
      </c>
      <c r="G26" s="517">
        <v>204545</v>
      </c>
      <c r="H26" s="391">
        <v>204052</v>
      </c>
      <c r="I26" s="547">
        <f t="shared" si="1"/>
        <v>0.99758977242171654</v>
      </c>
    </row>
    <row r="27" spans="1:9" ht="20.100000000000001" customHeight="1" x14ac:dyDescent="0.25">
      <c r="A27" s="365"/>
      <c r="B27" s="475">
        <v>521</v>
      </c>
      <c r="C27" s="367" t="s">
        <v>605</v>
      </c>
      <c r="D27" s="526">
        <v>1018</v>
      </c>
      <c r="E27" s="517">
        <v>31862</v>
      </c>
      <c r="F27" s="391">
        <v>34057</v>
      </c>
      <c r="G27" s="517">
        <v>34057</v>
      </c>
      <c r="H27" s="391">
        <v>33887</v>
      </c>
      <c r="I27" s="547">
        <f t="shared" si="1"/>
        <v>0.99500836832369266</v>
      </c>
    </row>
    <row r="28" spans="1:9" ht="20.100000000000001" customHeight="1" x14ac:dyDescent="0.25">
      <c r="A28" s="365"/>
      <c r="B28" s="475" t="s">
        <v>606</v>
      </c>
      <c r="C28" s="367" t="s">
        <v>607</v>
      </c>
      <c r="D28" s="526">
        <v>1019</v>
      </c>
      <c r="E28" s="517">
        <v>22447</v>
      </c>
      <c r="F28" s="391">
        <v>20852</v>
      </c>
      <c r="G28" s="517">
        <v>20852</v>
      </c>
      <c r="H28" s="391">
        <v>22895</v>
      </c>
      <c r="I28" s="547">
        <f t="shared" si="1"/>
        <v>1.0979762133128717</v>
      </c>
    </row>
    <row r="29" spans="1:9" ht="20.100000000000001" customHeight="1" x14ac:dyDescent="0.25">
      <c r="A29" s="365"/>
      <c r="B29" s="475">
        <v>540</v>
      </c>
      <c r="C29" s="367" t="s">
        <v>608</v>
      </c>
      <c r="D29" s="526">
        <v>1020</v>
      </c>
      <c r="E29" s="517">
        <v>76488</v>
      </c>
      <c r="F29" s="391">
        <v>65000</v>
      </c>
      <c r="G29" s="517">
        <v>65000</v>
      </c>
      <c r="H29" s="391">
        <v>75069</v>
      </c>
      <c r="I29" s="547">
        <f t="shared" si="1"/>
        <v>1.1549076923076924</v>
      </c>
    </row>
    <row r="30" spans="1:9" ht="25.5" customHeight="1" x14ac:dyDescent="0.25">
      <c r="A30" s="365"/>
      <c r="B30" s="475" t="s">
        <v>609</v>
      </c>
      <c r="C30" s="367" t="s">
        <v>610</v>
      </c>
      <c r="D30" s="526">
        <v>1021</v>
      </c>
      <c r="E30" s="517"/>
      <c r="F30" s="391"/>
      <c r="G30" s="517"/>
      <c r="H30" s="391"/>
      <c r="I30" s="547" t="str">
        <f t="shared" si="1"/>
        <v xml:space="preserve">  </v>
      </c>
    </row>
    <row r="31" spans="1:9" ht="20.100000000000001" customHeight="1" x14ac:dyDescent="0.25">
      <c r="A31" s="365"/>
      <c r="B31" s="475">
        <v>53</v>
      </c>
      <c r="C31" s="367" t="s">
        <v>611</v>
      </c>
      <c r="D31" s="526">
        <v>1022</v>
      </c>
      <c r="E31" s="517">
        <v>57738</v>
      </c>
      <c r="F31" s="391">
        <v>42000</v>
      </c>
      <c r="G31" s="517">
        <v>42000</v>
      </c>
      <c r="H31" s="391">
        <v>37543</v>
      </c>
      <c r="I31" s="547">
        <f t="shared" si="1"/>
        <v>0.89388095238095233</v>
      </c>
    </row>
    <row r="32" spans="1:9" ht="20.100000000000001" customHeight="1" x14ac:dyDescent="0.25">
      <c r="A32" s="365"/>
      <c r="B32" s="475" t="s">
        <v>612</v>
      </c>
      <c r="C32" s="367" t="s">
        <v>613</v>
      </c>
      <c r="D32" s="526">
        <v>1023</v>
      </c>
      <c r="E32" s="517">
        <v>2834</v>
      </c>
      <c r="F32" s="391"/>
      <c r="G32" s="517"/>
      <c r="H32" s="391"/>
      <c r="I32" s="547" t="str">
        <f t="shared" si="1"/>
        <v xml:space="preserve">  </v>
      </c>
    </row>
    <row r="33" spans="1:9" ht="20.100000000000001" customHeight="1" x14ac:dyDescent="0.25">
      <c r="A33" s="365"/>
      <c r="B33" s="475">
        <v>55</v>
      </c>
      <c r="C33" s="367" t="s">
        <v>614</v>
      </c>
      <c r="D33" s="526">
        <v>1024</v>
      </c>
      <c r="E33" s="517">
        <v>20881</v>
      </c>
      <c r="F33" s="391">
        <v>13890</v>
      </c>
      <c r="G33" s="517">
        <v>13890</v>
      </c>
      <c r="H33" s="391">
        <v>15628</v>
      </c>
      <c r="I33" s="547">
        <f t="shared" si="1"/>
        <v>1.1251259899208064</v>
      </c>
    </row>
    <row r="34" spans="1:9" s="373" customFormat="1" ht="20.100000000000001" customHeight="1" x14ac:dyDescent="0.25">
      <c r="A34" s="380"/>
      <c r="B34" s="529"/>
      <c r="C34" s="374" t="s">
        <v>615</v>
      </c>
      <c r="D34" s="530">
        <v>1025</v>
      </c>
      <c r="E34" s="537">
        <f>SUMIF(E83,"&gt;=0",E83)</f>
        <v>0</v>
      </c>
      <c r="F34" s="538">
        <f t="shared" ref="F34:H34" si="5">SUMIF(F83,"&gt;=0",F83)</f>
        <v>0</v>
      </c>
      <c r="G34" s="537">
        <f t="shared" si="5"/>
        <v>0</v>
      </c>
      <c r="H34" s="538">
        <f t="shared" si="5"/>
        <v>0</v>
      </c>
      <c r="I34" s="548" t="str">
        <f t="shared" si="1"/>
        <v xml:space="preserve">  </v>
      </c>
    </row>
    <row r="35" spans="1:9" s="373" customFormat="1" ht="20.100000000000001" customHeight="1" x14ac:dyDescent="0.25">
      <c r="A35" s="380"/>
      <c r="B35" s="529"/>
      <c r="C35" s="375" t="s">
        <v>616</v>
      </c>
      <c r="D35" s="530">
        <v>1026</v>
      </c>
      <c r="E35" s="537">
        <f>SUMIF(E84,"&gt;=0",E84)</f>
        <v>90555</v>
      </c>
      <c r="F35" s="538">
        <f t="shared" ref="F35:H35" si="6">SUMIF(F84,"&gt;=0",F84)</f>
        <v>47972</v>
      </c>
      <c r="G35" s="537">
        <f t="shared" si="6"/>
        <v>47972</v>
      </c>
      <c r="H35" s="538">
        <f t="shared" si="6"/>
        <v>78919</v>
      </c>
      <c r="I35" s="548">
        <f t="shared" si="1"/>
        <v>1.645105478195614</v>
      </c>
    </row>
    <row r="36" spans="1:9" s="373" customFormat="1" ht="20.100000000000001" customHeight="1" x14ac:dyDescent="0.25">
      <c r="A36" s="380"/>
      <c r="B36" s="593"/>
      <c r="C36" s="375" t="s">
        <v>617</v>
      </c>
      <c r="D36" s="594">
        <v>1027</v>
      </c>
      <c r="E36" s="575">
        <f>E38+E39+E40+E41</f>
        <v>15898</v>
      </c>
      <c r="F36" s="592">
        <f t="shared" ref="F36:H36" si="7">F38+F39+F40+F41</f>
        <v>15907</v>
      </c>
      <c r="G36" s="575">
        <f t="shared" si="7"/>
        <v>15907</v>
      </c>
      <c r="H36" s="592">
        <f t="shared" si="7"/>
        <v>13928</v>
      </c>
      <c r="I36" s="599">
        <f t="shared" si="1"/>
        <v>0.8755893631734456</v>
      </c>
    </row>
    <row r="37" spans="1:9" s="373" customFormat="1" ht="14.25" customHeight="1" x14ac:dyDescent="0.25">
      <c r="A37" s="380"/>
      <c r="B37" s="593"/>
      <c r="C37" s="376" t="s">
        <v>618</v>
      </c>
      <c r="D37" s="594"/>
      <c r="E37" s="575"/>
      <c r="F37" s="592"/>
      <c r="G37" s="575"/>
      <c r="H37" s="592"/>
      <c r="I37" s="599" t="str">
        <f t="shared" si="1"/>
        <v xml:space="preserve">  </v>
      </c>
    </row>
    <row r="38" spans="1:9" ht="24" customHeight="1" x14ac:dyDescent="0.25">
      <c r="A38" s="365"/>
      <c r="B38" s="475" t="s">
        <v>619</v>
      </c>
      <c r="C38" s="385" t="s">
        <v>620</v>
      </c>
      <c r="D38" s="526">
        <v>1028</v>
      </c>
      <c r="E38" s="517"/>
      <c r="F38" s="391"/>
      <c r="G38" s="517"/>
      <c r="H38" s="391"/>
      <c r="I38" s="547" t="str">
        <f t="shared" si="1"/>
        <v xml:space="preserve">  </v>
      </c>
    </row>
    <row r="39" spans="1:9" ht="20.100000000000001" customHeight="1" x14ac:dyDescent="0.25">
      <c r="A39" s="365"/>
      <c r="B39" s="475">
        <v>662</v>
      </c>
      <c r="C39" s="367" t="s">
        <v>621</v>
      </c>
      <c r="D39" s="526">
        <v>1029</v>
      </c>
      <c r="E39" s="517">
        <v>15898</v>
      </c>
      <c r="F39" s="391">
        <v>15907</v>
      </c>
      <c r="G39" s="517">
        <v>15907</v>
      </c>
      <c r="H39" s="391">
        <v>13928</v>
      </c>
      <c r="I39" s="547">
        <f t="shared" si="1"/>
        <v>0.8755893631734456</v>
      </c>
    </row>
    <row r="40" spans="1:9" ht="20.100000000000001" customHeight="1" x14ac:dyDescent="0.25">
      <c r="A40" s="365"/>
      <c r="B40" s="475" t="s">
        <v>126</v>
      </c>
      <c r="C40" s="367" t="s">
        <v>622</v>
      </c>
      <c r="D40" s="526">
        <v>1030</v>
      </c>
      <c r="E40" s="517"/>
      <c r="F40" s="391"/>
      <c r="G40" s="517"/>
      <c r="H40" s="391"/>
      <c r="I40" s="547" t="str">
        <f t="shared" si="1"/>
        <v xml:space="preserve">  </v>
      </c>
    </row>
    <row r="41" spans="1:9" ht="20.100000000000001" customHeight="1" x14ac:dyDescent="0.25">
      <c r="A41" s="365"/>
      <c r="B41" s="475" t="s">
        <v>623</v>
      </c>
      <c r="C41" s="386" t="s">
        <v>624</v>
      </c>
      <c r="D41" s="526">
        <v>1031</v>
      </c>
      <c r="E41" s="517"/>
      <c r="F41" s="391"/>
      <c r="G41" s="517"/>
      <c r="H41" s="391"/>
      <c r="I41" s="547" t="str">
        <f t="shared" si="1"/>
        <v xml:space="preserve">  </v>
      </c>
    </row>
    <row r="42" spans="1:9" s="373" customFormat="1" ht="20.100000000000001" customHeight="1" x14ac:dyDescent="0.25">
      <c r="A42" s="380"/>
      <c r="B42" s="593"/>
      <c r="C42" s="375" t="s">
        <v>625</v>
      </c>
      <c r="D42" s="594">
        <v>1032</v>
      </c>
      <c r="E42" s="575">
        <f>E44+E45+E46+E47</f>
        <v>3900</v>
      </c>
      <c r="F42" s="592">
        <f t="shared" ref="F42:H42" si="8">F44+F45+F46+F47</f>
        <v>1200</v>
      </c>
      <c r="G42" s="575">
        <f t="shared" si="8"/>
        <v>1200</v>
      </c>
      <c r="H42" s="592">
        <f t="shared" si="8"/>
        <v>2734</v>
      </c>
      <c r="I42" s="599">
        <f t="shared" si="1"/>
        <v>2.2783333333333333</v>
      </c>
    </row>
    <row r="43" spans="1:9" s="373" customFormat="1" ht="20.100000000000001" customHeight="1" x14ac:dyDescent="0.25">
      <c r="A43" s="380"/>
      <c r="B43" s="593"/>
      <c r="C43" s="376" t="s">
        <v>626</v>
      </c>
      <c r="D43" s="594"/>
      <c r="E43" s="575"/>
      <c r="F43" s="592"/>
      <c r="G43" s="575"/>
      <c r="H43" s="592"/>
      <c r="I43" s="599" t="str">
        <f t="shared" si="1"/>
        <v xml:space="preserve">  </v>
      </c>
    </row>
    <row r="44" spans="1:9" ht="27.75" customHeight="1" x14ac:dyDescent="0.25">
      <c r="A44" s="365"/>
      <c r="B44" s="475" t="s">
        <v>627</v>
      </c>
      <c r="C44" s="385" t="s">
        <v>628</v>
      </c>
      <c r="D44" s="526">
        <v>1033</v>
      </c>
      <c r="E44" s="517"/>
      <c r="F44" s="391"/>
      <c r="G44" s="517"/>
      <c r="H44" s="391"/>
      <c r="I44" s="547" t="str">
        <f t="shared" si="1"/>
        <v xml:space="preserve">  </v>
      </c>
    </row>
    <row r="45" spans="1:9" ht="20.100000000000001" customHeight="1" x14ac:dyDescent="0.25">
      <c r="A45" s="365"/>
      <c r="B45" s="475">
        <v>562</v>
      </c>
      <c r="C45" s="367" t="s">
        <v>629</v>
      </c>
      <c r="D45" s="526">
        <v>1034</v>
      </c>
      <c r="E45" s="517">
        <v>3900</v>
      </c>
      <c r="F45" s="391">
        <v>1200</v>
      </c>
      <c r="G45" s="517">
        <v>1200</v>
      </c>
      <c r="H45" s="391">
        <v>2689</v>
      </c>
      <c r="I45" s="547">
        <f t="shared" si="1"/>
        <v>2.2408333333333332</v>
      </c>
    </row>
    <row r="46" spans="1:9" ht="20.100000000000001" customHeight="1" x14ac:dyDescent="0.25">
      <c r="A46" s="365"/>
      <c r="B46" s="475" t="s">
        <v>127</v>
      </c>
      <c r="C46" s="367" t="s">
        <v>630</v>
      </c>
      <c r="D46" s="526">
        <v>1035</v>
      </c>
      <c r="E46" s="517"/>
      <c r="F46" s="391"/>
      <c r="G46" s="517"/>
      <c r="H46" s="391"/>
      <c r="I46" s="547" t="str">
        <f t="shared" si="1"/>
        <v xml:space="preserve">  </v>
      </c>
    </row>
    <row r="47" spans="1:9" ht="20.100000000000001" customHeight="1" x14ac:dyDescent="0.25">
      <c r="A47" s="365"/>
      <c r="B47" s="475" t="s">
        <v>631</v>
      </c>
      <c r="C47" s="367" t="s">
        <v>632</v>
      </c>
      <c r="D47" s="526">
        <v>1036</v>
      </c>
      <c r="E47" s="517"/>
      <c r="F47" s="391"/>
      <c r="G47" s="517"/>
      <c r="H47" s="391">
        <v>45</v>
      </c>
      <c r="I47" s="547" t="str">
        <f t="shared" si="1"/>
        <v xml:space="preserve">  </v>
      </c>
    </row>
    <row r="48" spans="1:9" s="373" customFormat="1" ht="20.100000000000001" customHeight="1" x14ac:dyDescent="0.25">
      <c r="A48" s="380"/>
      <c r="B48" s="527"/>
      <c r="C48" s="377" t="s">
        <v>633</v>
      </c>
      <c r="D48" s="528">
        <v>1037</v>
      </c>
      <c r="E48" s="535">
        <f>E36-E42</f>
        <v>11998</v>
      </c>
      <c r="F48" s="536">
        <f>F36-F42</f>
        <v>14707</v>
      </c>
      <c r="G48" s="535">
        <f>G36-G42</f>
        <v>14707</v>
      </c>
      <c r="H48" s="536">
        <f t="shared" ref="H48" si="9">SUMIF(H85,"&gt;=0",H85)</f>
        <v>11194</v>
      </c>
      <c r="I48" s="546">
        <f t="shared" si="1"/>
        <v>0.76113415380431082</v>
      </c>
    </row>
    <row r="49" spans="1:9" s="373" customFormat="1" ht="20.100000000000001" customHeight="1" x14ac:dyDescent="0.25">
      <c r="A49" s="380"/>
      <c r="B49" s="527"/>
      <c r="C49" s="377" t="s">
        <v>634</v>
      </c>
      <c r="D49" s="528">
        <v>1038</v>
      </c>
      <c r="E49" s="535">
        <f>SUMIF(E86,"&gt;=0",E86)</f>
        <v>0</v>
      </c>
      <c r="F49" s="536">
        <f t="shared" ref="F49:H49" si="10">SUMIF(F86,"&gt;=0",F86)</f>
        <v>0</v>
      </c>
      <c r="G49" s="535">
        <f t="shared" si="10"/>
        <v>0</v>
      </c>
      <c r="H49" s="536">
        <f t="shared" si="10"/>
        <v>0</v>
      </c>
      <c r="I49" s="546" t="str">
        <f t="shared" si="1"/>
        <v xml:space="preserve">  </v>
      </c>
    </row>
    <row r="50" spans="1:9" ht="34.5" customHeight="1" x14ac:dyDescent="0.25">
      <c r="A50" s="365"/>
      <c r="B50" s="475" t="s">
        <v>635</v>
      </c>
      <c r="C50" s="369" t="s">
        <v>636</v>
      </c>
      <c r="D50" s="526">
        <v>1039</v>
      </c>
      <c r="E50" s="517">
        <v>31</v>
      </c>
      <c r="F50" s="391"/>
      <c r="G50" s="517"/>
      <c r="H50" s="391">
        <v>49</v>
      </c>
      <c r="I50" s="547" t="str">
        <f t="shared" si="1"/>
        <v xml:space="preserve">  </v>
      </c>
    </row>
    <row r="51" spans="1:9" ht="35.25" customHeight="1" x14ac:dyDescent="0.25">
      <c r="A51" s="365"/>
      <c r="B51" s="475" t="s">
        <v>637</v>
      </c>
      <c r="C51" s="369" t="s">
        <v>638</v>
      </c>
      <c r="D51" s="526">
        <v>1040</v>
      </c>
      <c r="E51" s="517">
        <v>1968</v>
      </c>
      <c r="F51" s="391">
        <v>5000</v>
      </c>
      <c r="G51" s="517">
        <v>5000</v>
      </c>
      <c r="H51" s="391"/>
      <c r="I51" s="547">
        <f t="shared" si="1"/>
        <v>0</v>
      </c>
    </row>
    <row r="52" spans="1:9" ht="20.100000000000001" customHeight="1" x14ac:dyDescent="0.25">
      <c r="A52" s="365"/>
      <c r="B52" s="469">
        <v>67</v>
      </c>
      <c r="C52" s="368" t="s">
        <v>639</v>
      </c>
      <c r="D52" s="531">
        <v>1041</v>
      </c>
      <c r="E52" s="539">
        <v>4705</v>
      </c>
      <c r="F52" s="540">
        <v>3314</v>
      </c>
      <c r="G52" s="539">
        <v>3314</v>
      </c>
      <c r="H52" s="540">
        <v>6082</v>
      </c>
      <c r="I52" s="549">
        <f t="shared" si="1"/>
        <v>1.8352444176222089</v>
      </c>
    </row>
    <row r="53" spans="1:9" ht="20.100000000000001" customHeight="1" x14ac:dyDescent="0.25">
      <c r="A53" s="365"/>
      <c r="B53" s="469">
        <v>57</v>
      </c>
      <c r="C53" s="384" t="s">
        <v>640</v>
      </c>
      <c r="D53" s="531">
        <v>1042</v>
      </c>
      <c r="E53" s="539">
        <v>1187</v>
      </c>
      <c r="F53" s="540">
        <v>500</v>
      </c>
      <c r="G53" s="539">
        <v>500</v>
      </c>
      <c r="H53" s="540">
        <v>1551</v>
      </c>
      <c r="I53" s="549">
        <f t="shared" si="1"/>
        <v>3.1019999999999999</v>
      </c>
    </row>
    <row r="54" spans="1:9" s="373" customFormat="1" ht="20.100000000000001" customHeight="1" x14ac:dyDescent="0.25">
      <c r="A54" s="380"/>
      <c r="B54" s="593"/>
      <c r="C54" s="375" t="s">
        <v>641</v>
      </c>
      <c r="D54" s="594">
        <v>1043</v>
      </c>
      <c r="E54" s="575">
        <f t="shared" ref="E54:G54" si="11">E9+E36+E50+E52</f>
        <v>446104</v>
      </c>
      <c r="F54" s="592">
        <f t="shared" si="11"/>
        <v>459693</v>
      </c>
      <c r="G54" s="575">
        <f t="shared" si="11"/>
        <v>459693</v>
      </c>
      <c r="H54" s="592">
        <f t="shared" ref="H54" si="12">H9+H36+H50+H52</f>
        <v>443688</v>
      </c>
      <c r="I54" s="599">
        <f t="shared" si="1"/>
        <v>0.96518328536653808</v>
      </c>
    </row>
    <row r="55" spans="1:9" s="373" customFormat="1" ht="12" customHeight="1" x14ac:dyDescent="0.25">
      <c r="A55" s="380"/>
      <c r="B55" s="593"/>
      <c r="C55" s="387" t="s">
        <v>642</v>
      </c>
      <c r="D55" s="594"/>
      <c r="E55" s="575"/>
      <c r="F55" s="592"/>
      <c r="G55" s="575"/>
      <c r="H55" s="592"/>
      <c r="I55" s="599" t="str">
        <f t="shared" si="1"/>
        <v xml:space="preserve">  </v>
      </c>
    </row>
    <row r="56" spans="1:9" s="373" customFormat="1" ht="20.100000000000001" customHeight="1" x14ac:dyDescent="0.25">
      <c r="A56" s="380"/>
      <c r="B56" s="593"/>
      <c r="C56" s="375" t="s">
        <v>643</v>
      </c>
      <c r="D56" s="594">
        <v>1044</v>
      </c>
      <c r="E56" s="575">
        <f t="shared" ref="E56:G56" si="13">E22+E42+E51+E53</f>
        <v>523080</v>
      </c>
      <c r="F56" s="592">
        <f t="shared" si="13"/>
        <v>495144</v>
      </c>
      <c r="G56" s="575">
        <f t="shared" si="13"/>
        <v>495144</v>
      </c>
      <c r="H56" s="592">
        <f t="shared" ref="H56" si="14">H22+H42+H51+H53</f>
        <v>506833</v>
      </c>
      <c r="I56" s="599">
        <f t="shared" si="1"/>
        <v>1.0236072738435686</v>
      </c>
    </row>
    <row r="57" spans="1:9" s="373" customFormat="1" ht="13.5" customHeight="1" x14ac:dyDescent="0.25">
      <c r="A57" s="380"/>
      <c r="B57" s="593"/>
      <c r="C57" s="376" t="s">
        <v>644</v>
      </c>
      <c r="D57" s="594"/>
      <c r="E57" s="575"/>
      <c r="F57" s="592"/>
      <c r="G57" s="575"/>
      <c r="H57" s="592"/>
      <c r="I57" s="599" t="str">
        <f t="shared" si="1"/>
        <v xml:space="preserve">  </v>
      </c>
    </row>
    <row r="58" spans="1:9" s="373" customFormat="1" ht="20.100000000000001" customHeight="1" x14ac:dyDescent="0.25">
      <c r="A58" s="380"/>
      <c r="B58" s="527"/>
      <c r="C58" s="379" t="s">
        <v>645</v>
      </c>
      <c r="D58" s="528">
        <v>1045</v>
      </c>
      <c r="E58" s="535">
        <f>SUMIF(E87,"&gt;=0",E87)</f>
        <v>0</v>
      </c>
      <c r="F58" s="536">
        <f t="shared" ref="F58:H58" si="15">SUMIF(F87,"&gt;=0",F87)</f>
        <v>0</v>
      </c>
      <c r="G58" s="535">
        <f t="shared" si="15"/>
        <v>0</v>
      </c>
      <c r="H58" s="536">
        <f t="shared" si="15"/>
        <v>0</v>
      </c>
      <c r="I58" s="546" t="str">
        <f t="shared" si="1"/>
        <v xml:space="preserve">  </v>
      </c>
    </row>
    <row r="59" spans="1:9" s="373" customFormat="1" ht="20.100000000000001" customHeight="1" x14ac:dyDescent="0.25">
      <c r="A59" s="380"/>
      <c r="B59" s="527"/>
      <c r="C59" s="377" t="s">
        <v>646</v>
      </c>
      <c r="D59" s="528">
        <v>1046</v>
      </c>
      <c r="E59" s="535">
        <f>SUMIF(E88,"&gt;=0",E88)</f>
        <v>76976</v>
      </c>
      <c r="F59" s="536">
        <f t="shared" ref="F59:H59" si="16">SUMIF(F88,"&gt;=0",F88)</f>
        <v>35451</v>
      </c>
      <c r="G59" s="535">
        <f t="shared" si="16"/>
        <v>35451</v>
      </c>
      <c r="H59" s="536">
        <f t="shared" si="16"/>
        <v>63145</v>
      </c>
      <c r="I59" s="546">
        <f t="shared" si="1"/>
        <v>1.7811909396067811</v>
      </c>
    </row>
    <row r="60" spans="1:9" ht="41.25" customHeight="1" x14ac:dyDescent="0.25">
      <c r="A60" s="365"/>
      <c r="B60" s="475" t="s">
        <v>92</v>
      </c>
      <c r="C60" s="369" t="s">
        <v>647</v>
      </c>
      <c r="D60" s="526">
        <v>1047</v>
      </c>
      <c r="E60" s="517">
        <v>730</v>
      </c>
      <c r="F60" s="391"/>
      <c r="G60" s="517"/>
      <c r="H60" s="391">
        <v>1724</v>
      </c>
      <c r="I60" s="547" t="str">
        <f t="shared" si="1"/>
        <v xml:space="preserve">  </v>
      </c>
    </row>
    <row r="61" spans="1:9" ht="45" customHeight="1" x14ac:dyDescent="0.25">
      <c r="A61" s="365"/>
      <c r="B61" s="475" t="s">
        <v>648</v>
      </c>
      <c r="C61" s="388" t="s">
        <v>649</v>
      </c>
      <c r="D61" s="526">
        <v>1048</v>
      </c>
      <c r="E61" s="517"/>
      <c r="F61" s="391"/>
      <c r="G61" s="517"/>
      <c r="H61" s="391"/>
      <c r="I61" s="547" t="str">
        <f t="shared" si="1"/>
        <v xml:space="preserve">  </v>
      </c>
    </row>
    <row r="62" spans="1:9" s="373" customFormat="1" ht="20.100000000000001" customHeight="1" x14ac:dyDescent="0.25">
      <c r="A62" s="380"/>
      <c r="B62" s="595"/>
      <c r="C62" s="378" t="s">
        <v>650</v>
      </c>
      <c r="D62" s="596">
        <v>1049</v>
      </c>
      <c r="E62" s="597">
        <f>SUMIF(E89,"&gt;=0",E89)</f>
        <v>0</v>
      </c>
      <c r="F62" s="598">
        <f t="shared" ref="F62:H62" si="17">SUMIF(F89,"&gt;=0",F89)</f>
        <v>0</v>
      </c>
      <c r="G62" s="597">
        <f t="shared" si="17"/>
        <v>0</v>
      </c>
      <c r="H62" s="598">
        <f t="shared" si="17"/>
        <v>0</v>
      </c>
      <c r="I62" s="601" t="str">
        <f t="shared" si="1"/>
        <v xml:space="preserve">  </v>
      </c>
    </row>
    <row r="63" spans="1:9" s="373" customFormat="1" ht="12.75" customHeight="1" x14ac:dyDescent="0.25">
      <c r="A63" s="380"/>
      <c r="B63" s="595"/>
      <c r="C63" s="389" t="s">
        <v>671</v>
      </c>
      <c r="D63" s="596"/>
      <c r="E63" s="597"/>
      <c r="F63" s="598"/>
      <c r="G63" s="597"/>
      <c r="H63" s="598"/>
      <c r="I63" s="601" t="str">
        <f t="shared" si="1"/>
        <v xml:space="preserve">  </v>
      </c>
    </row>
    <row r="64" spans="1:9" s="373" customFormat="1" ht="20.100000000000001" customHeight="1" x14ac:dyDescent="0.25">
      <c r="A64" s="380"/>
      <c r="B64" s="595"/>
      <c r="C64" s="378" t="s">
        <v>651</v>
      </c>
      <c r="D64" s="596">
        <v>1050</v>
      </c>
      <c r="E64" s="597">
        <f t="shared" ref="E64:G64" si="18">SUMIF(E90,"&gt;=0",E90)</f>
        <v>76246</v>
      </c>
      <c r="F64" s="598">
        <f t="shared" si="18"/>
        <v>35451</v>
      </c>
      <c r="G64" s="597">
        <f t="shared" si="18"/>
        <v>35451</v>
      </c>
      <c r="H64" s="598">
        <f t="shared" ref="H64" si="19">SUMIF(H90,"&gt;=0",H90)</f>
        <v>61421</v>
      </c>
      <c r="I64" s="600">
        <f t="shared" si="1"/>
        <v>1.7325604355307325</v>
      </c>
    </row>
    <row r="65" spans="1:9" s="373" customFormat="1" ht="14.25" customHeight="1" x14ac:dyDescent="0.25">
      <c r="A65" s="380"/>
      <c r="B65" s="595"/>
      <c r="C65" s="379" t="s">
        <v>652</v>
      </c>
      <c r="D65" s="596"/>
      <c r="E65" s="597"/>
      <c r="F65" s="598"/>
      <c r="G65" s="597"/>
      <c r="H65" s="598"/>
      <c r="I65" s="600" t="str">
        <f t="shared" si="1"/>
        <v xml:space="preserve">  </v>
      </c>
    </row>
    <row r="66" spans="1:9" ht="20.100000000000001" customHeight="1" x14ac:dyDescent="0.25">
      <c r="A66" s="365"/>
      <c r="B66" s="475"/>
      <c r="C66" s="390" t="s">
        <v>653</v>
      </c>
      <c r="D66" s="526"/>
      <c r="E66" s="517"/>
      <c r="F66" s="391"/>
      <c r="G66" s="517"/>
      <c r="H66" s="391"/>
      <c r="I66" s="547" t="str">
        <f t="shared" si="1"/>
        <v xml:space="preserve">  </v>
      </c>
    </row>
    <row r="67" spans="1:9" ht="20.100000000000001" customHeight="1" x14ac:dyDescent="0.25">
      <c r="A67" s="365"/>
      <c r="B67" s="475">
        <v>721</v>
      </c>
      <c r="C67" s="367" t="s">
        <v>654</v>
      </c>
      <c r="D67" s="526">
        <v>1051</v>
      </c>
      <c r="E67" s="517"/>
      <c r="F67" s="391"/>
      <c r="G67" s="517"/>
      <c r="H67" s="391"/>
      <c r="I67" s="547" t="str">
        <f t="shared" si="1"/>
        <v xml:space="preserve">  </v>
      </c>
    </row>
    <row r="68" spans="1:9" ht="20.100000000000001" customHeight="1" x14ac:dyDescent="0.25">
      <c r="A68" s="365"/>
      <c r="B68" s="475" t="s">
        <v>655</v>
      </c>
      <c r="C68" s="367" t="s">
        <v>656</v>
      </c>
      <c r="D68" s="526">
        <v>1052</v>
      </c>
      <c r="E68" s="517">
        <v>5382</v>
      </c>
      <c r="F68" s="391">
        <v>1750</v>
      </c>
      <c r="G68" s="517">
        <v>1750</v>
      </c>
      <c r="H68" s="391"/>
      <c r="I68" s="547">
        <f t="shared" si="1"/>
        <v>0</v>
      </c>
    </row>
    <row r="69" spans="1:9" ht="20.100000000000001" customHeight="1" x14ac:dyDescent="0.25">
      <c r="A69" s="365"/>
      <c r="B69" s="475" t="s">
        <v>657</v>
      </c>
      <c r="C69" s="367" t="s">
        <v>658</v>
      </c>
      <c r="D69" s="526">
        <v>1053</v>
      </c>
      <c r="E69" s="517">
        <v>1007</v>
      </c>
      <c r="F69" s="391"/>
      <c r="G69" s="517"/>
      <c r="H69" s="391"/>
      <c r="I69" s="547" t="str">
        <f t="shared" si="1"/>
        <v xml:space="preserve">  </v>
      </c>
    </row>
    <row r="70" spans="1:9" ht="20.100000000000001" customHeight="1" x14ac:dyDescent="0.25">
      <c r="A70" s="365"/>
      <c r="B70" s="475">
        <v>723</v>
      </c>
      <c r="C70" s="388" t="s">
        <v>659</v>
      </c>
      <c r="D70" s="526">
        <v>1054</v>
      </c>
      <c r="E70" s="517"/>
      <c r="F70" s="391"/>
      <c r="G70" s="517"/>
      <c r="H70" s="391"/>
      <c r="I70" s="547" t="str">
        <f t="shared" si="1"/>
        <v xml:space="preserve">  </v>
      </c>
    </row>
    <row r="71" spans="1:9" s="373" customFormat="1" ht="20.100000000000001" customHeight="1" x14ac:dyDescent="0.25">
      <c r="A71" s="380"/>
      <c r="B71" s="593"/>
      <c r="C71" s="375" t="s">
        <v>660</v>
      </c>
      <c r="D71" s="594">
        <v>1055</v>
      </c>
      <c r="E71" s="575">
        <f>SUMIF(E91,"&gt;=0",E91)</f>
        <v>0</v>
      </c>
      <c r="F71" s="592">
        <f t="shared" ref="F71:H71" si="20">SUMIF(F91,"&gt;=0",F91)</f>
        <v>0</v>
      </c>
      <c r="G71" s="575">
        <f t="shared" si="20"/>
        <v>0</v>
      </c>
      <c r="H71" s="592">
        <f t="shared" si="20"/>
        <v>0</v>
      </c>
      <c r="I71" s="599" t="str">
        <f t="shared" si="1"/>
        <v xml:space="preserve">  </v>
      </c>
    </row>
    <row r="72" spans="1:9" s="373" customFormat="1" ht="14.25" customHeight="1" x14ac:dyDescent="0.25">
      <c r="A72" s="380"/>
      <c r="B72" s="593"/>
      <c r="C72" s="387" t="s">
        <v>661</v>
      </c>
      <c r="D72" s="594"/>
      <c r="E72" s="575"/>
      <c r="F72" s="592"/>
      <c r="G72" s="575"/>
      <c r="H72" s="592"/>
      <c r="I72" s="599" t="str">
        <f t="shared" si="1"/>
        <v xml:space="preserve">  </v>
      </c>
    </row>
    <row r="73" spans="1:9" s="373" customFormat="1" ht="20.100000000000001" customHeight="1" x14ac:dyDescent="0.25">
      <c r="A73" s="380"/>
      <c r="B73" s="593"/>
      <c r="C73" s="375" t="s">
        <v>662</v>
      </c>
      <c r="D73" s="594">
        <v>1056</v>
      </c>
      <c r="E73" s="575">
        <f>SUMIF(E92,"&gt;=0",E92)</f>
        <v>80621</v>
      </c>
      <c r="F73" s="592">
        <f t="shared" ref="F73:H73" si="21">SUMIF(F92,"&gt;=0",F92)</f>
        <v>37201</v>
      </c>
      <c r="G73" s="575">
        <f t="shared" si="21"/>
        <v>37201</v>
      </c>
      <c r="H73" s="592">
        <f t="shared" si="21"/>
        <v>61421</v>
      </c>
      <c r="I73" s="599">
        <f t="shared" si="1"/>
        <v>1.6510577672643207</v>
      </c>
    </row>
    <row r="74" spans="1:9" s="373" customFormat="1" ht="14.25" customHeight="1" x14ac:dyDescent="0.25">
      <c r="A74" s="380"/>
      <c r="B74" s="593"/>
      <c r="C74" s="376" t="s">
        <v>663</v>
      </c>
      <c r="D74" s="594"/>
      <c r="E74" s="575"/>
      <c r="F74" s="592"/>
      <c r="G74" s="575"/>
      <c r="H74" s="592"/>
      <c r="I74" s="599" t="str">
        <f t="shared" si="1"/>
        <v xml:space="preserve">  </v>
      </c>
    </row>
    <row r="75" spans="1:9" ht="20.100000000000001" customHeight="1" x14ac:dyDescent="0.25">
      <c r="A75" s="365"/>
      <c r="B75" s="475"/>
      <c r="C75" s="385" t="s">
        <v>664</v>
      </c>
      <c r="D75" s="526">
        <v>1057</v>
      </c>
      <c r="E75" s="517"/>
      <c r="F75" s="391"/>
      <c r="G75" s="517"/>
      <c r="H75" s="391"/>
      <c r="I75" s="547" t="str">
        <f t="shared" ref="I75:I81" si="22">IFERROR(H75/G75,"  ")</f>
        <v xml:space="preserve">  </v>
      </c>
    </row>
    <row r="76" spans="1:9" ht="20.100000000000001" customHeight="1" x14ac:dyDescent="0.25">
      <c r="A76" s="365"/>
      <c r="B76" s="475"/>
      <c r="C76" s="367" t="s">
        <v>665</v>
      </c>
      <c r="D76" s="526">
        <v>1058</v>
      </c>
      <c r="E76" s="517"/>
      <c r="F76" s="391"/>
      <c r="G76" s="517"/>
      <c r="H76" s="391"/>
      <c r="I76" s="547" t="str">
        <f t="shared" si="22"/>
        <v xml:space="preserve">  </v>
      </c>
    </row>
    <row r="77" spans="1:9" ht="20.100000000000001" customHeight="1" x14ac:dyDescent="0.25">
      <c r="A77" s="365"/>
      <c r="B77" s="475"/>
      <c r="C77" s="367" t="s">
        <v>666</v>
      </c>
      <c r="D77" s="526">
        <v>1059</v>
      </c>
      <c r="E77" s="517"/>
      <c r="F77" s="391"/>
      <c r="G77" s="517"/>
      <c r="H77" s="391"/>
      <c r="I77" s="547" t="str">
        <f t="shared" si="22"/>
        <v xml:space="preserve">  </v>
      </c>
    </row>
    <row r="78" spans="1:9" ht="20.100000000000001" customHeight="1" x14ac:dyDescent="0.25">
      <c r="A78" s="365"/>
      <c r="B78" s="475"/>
      <c r="C78" s="367" t="s">
        <v>667</v>
      </c>
      <c r="D78" s="526">
        <v>1060</v>
      </c>
      <c r="E78" s="517"/>
      <c r="F78" s="391"/>
      <c r="G78" s="517"/>
      <c r="H78" s="391"/>
      <c r="I78" s="547" t="str">
        <f t="shared" si="22"/>
        <v xml:space="preserve">  </v>
      </c>
    </row>
    <row r="79" spans="1:9" ht="20.100000000000001" customHeight="1" x14ac:dyDescent="0.25">
      <c r="A79" s="365"/>
      <c r="B79" s="475"/>
      <c r="C79" s="367" t="s">
        <v>668</v>
      </c>
      <c r="D79" s="526"/>
      <c r="E79" s="517"/>
      <c r="F79" s="391"/>
      <c r="G79" s="517"/>
      <c r="H79" s="391"/>
      <c r="I79" s="547" t="str">
        <f t="shared" si="22"/>
        <v xml:space="preserve">  </v>
      </c>
    </row>
    <row r="80" spans="1:9" ht="20.100000000000001" customHeight="1" x14ac:dyDescent="0.25">
      <c r="A80" s="365"/>
      <c r="B80" s="475"/>
      <c r="C80" s="367" t="s">
        <v>669</v>
      </c>
      <c r="D80" s="526">
        <v>1061</v>
      </c>
      <c r="E80" s="517"/>
      <c r="F80" s="391"/>
      <c r="G80" s="517"/>
      <c r="H80" s="391"/>
      <c r="I80" s="547" t="str">
        <f t="shared" si="22"/>
        <v xml:space="preserve">  </v>
      </c>
    </row>
    <row r="81" spans="1:9" ht="20.100000000000001" customHeight="1" thickBot="1" x14ac:dyDescent="0.3">
      <c r="A81" s="365"/>
      <c r="B81" s="532"/>
      <c r="C81" s="533" t="s">
        <v>670</v>
      </c>
      <c r="D81" s="534">
        <v>1062</v>
      </c>
      <c r="E81" s="523"/>
      <c r="F81" s="392"/>
      <c r="G81" s="523"/>
      <c r="H81" s="392"/>
      <c r="I81" s="550" t="str">
        <f t="shared" si="22"/>
        <v xml:space="preserve">  </v>
      </c>
    </row>
    <row r="82" spans="1:9" ht="13.5" customHeight="1" x14ac:dyDescent="0.25">
      <c r="B82" s="370"/>
      <c r="G82" s="357"/>
      <c r="H82" s="357"/>
      <c r="I82" s="357"/>
    </row>
    <row r="83" spans="1:9" x14ac:dyDescent="0.25">
      <c r="B83" s="363" t="s">
        <v>577</v>
      </c>
      <c r="E83" s="406">
        <f>E9-E22</f>
        <v>-90555</v>
      </c>
      <c r="F83" s="406">
        <f>F9-F22</f>
        <v>-47972</v>
      </c>
      <c r="G83" s="406">
        <f t="shared" ref="G83:H83" si="23">G9-G22</f>
        <v>-47972</v>
      </c>
      <c r="H83" s="406">
        <f t="shared" si="23"/>
        <v>-78919</v>
      </c>
      <c r="I83" s="371"/>
    </row>
    <row r="84" spans="1:9" x14ac:dyDescent="0.25">
      <c r="E84" s="407">
        <f>E22-E9</f>
        <v>90555</v>
      </c>
      <c r="F84" s="407">
        <f>F22-F9</f>
        <v>47972</v>
      </c>
      <c r="G84" s="407">
        <f t="shared" ref="G84:H84" si="24">G22-G9</f>
        <v>47972</v>
      </c>
      <c r="H84" s="407">
        <f t="shared" si="24"/>
        <v>78919</v>
      </c>
      <c r="I84" s="371"/>
    </row>
    <row r="85" spans="1:9" x14ac:dyDescent="0.25">
      <c r="E85" s="407">
        <f>E36-E42</f>
        <v>11998</v>
      </c>
      <c r="F85" s="407"/>
      <c r="G85" s="407"/>
      <c r="H85" s="407">
        <f t="shared" ref="H85" si="25">H36-H42</f>
        <v>11194</v>
      </c>
      <c r="I85" s="371"/>
    </row>
    <row r="86" spans="1:9" x14ac:dyDescent="0.25">
      <c r="E86" s="407">
        <f>E42-E36</f>
        <v>-11998</v>
      </c>
      <c r="F86" s="407">
        <f>F42-F36</f>
        <v>-14707</v>
      </c>
      <c r="G86" s="407">
        <f t="shared" ref="G86:H86" si="26">G42-G36</f>
        <v>-14707</v>
      </c>
      <c r="H86" s="407">
        <f t="shared" si="26"/>
        <v>-11194</v>
      </c>
      <c r="I86" s="371"/>
    </row>
    <row r="87" spans="1:9" x14ac:dyDescent="0.25">
      <c r="E87" s="407">
        <f>E54-E56</f>
        <v>-76976</v>
      </c>
      <c r="F87" s="407">
        <f>F54-F56</f>
        <v>-35451</v>
      </c>
      <c r="G87" s="407">
        <f t="shared" ref="G87:H87" si="27">G54-G56</f>
        <v>-35451</v>
      </c>
      <c r="H87" s="407">
        <f t="shared" si="27"/>
        <v>-63145</v>
      </c>
      <c r="I87" s="371"/>
    </row>
    <row r="88" spans="1:9" x14ac:dyDescent="0.25">
      <c r="E88" s="407">
        <f>E56-E54</f>
        <v>76976</v>
      </c>
      <c r="F88" s="407">
        <f>F56-F54</f>
        <v>35451</v>
      </c>
      <c r="G88" s="407">
        <f t="shared" ref="G88:H88" si="28">G56-G54</f>
        <v>35451</v>
      </c>
      <c r="H88" s="407">
        <f t="shared" si="28"/>
        <v>63145</v>
      </c>
      <c r="I88" s="371"/>
    </row>
    <row r="89" spans="1:9" x14ac:dyDescent="0.25">
      <c r="E89" s="407">
        <f>E58-E59+E60-E61</f>
        <v>-76246</v>
      </c>
      <c r="F89" s="407">
        <f>F58-F59+F60-F61</f>
        <v>-35451</v>
      </c>
      <c r="G89" s="407">
        <f t="shared" ref="G89:H89" si="29">G58-G59+G60-G61</f>
        <v>-35451</v>
      </c>
      <c r="H89" s="407">
        <f t="shared" si="29"/>
        <v>-61421</v>
      </c>
      <c r="I89" s="371"/>
    </row>
    <row r="90" spans="1:9" x14ac:dyDescent="0.25">
      <c r="E90" s="407">
        <f>E59-E58+E61-E60</f>
        <v>76246</v>
      </c>
      <c r="F90" s="407">
        <f>F59-F58+F61-F60</f>
        <v>35451</v>
      </c>
      <c r="G90" s="407">
        <f t="shared" ref="G90:H90" si="30">G59-G58+G61-G60</f>
        <v>35451</v>
      </c>
      <c r="H90" s="407">
        <f t="shared" si="30"/>
        <v>61421</v>
      </c>
      <c r="I90" s="371"/>
    </row>
    <row r="91" spans="1:9" x14ac:dyDescent="0.25">
      <c r="E91" s="407">
        <f>E62-E64-E67-E68+E69-E70</f>
        <v>-80621</v>
      </c>
      <c r="F91" s="407">
        <f>F62-F64-F67-F68+F69-F70</f>
        <v>-37201</v>
      </c>
      <c r="G91" s="407">
        <f t="shared" ref="G91:H91" si="31">G62-G64-G67-G68+G69-G70</f>
        <v>-37201</v>
      </c>
      <c r="H91" s="407">
        <f t="shared" si="31"/>
        <v>-61421</v>
      </c>
      <c r="I91" s="371"/>
    </row>
    <row r="92" spans="1:9" x14ac:dyDescent="0.25">
      <c r="E92" s="407">
        <f>E64-E62+E67+E68-E69+E70</f>
        <v>80621</v>
      </c>
      <c r="F92" s="407">
        <f>F64-F62+F67+F68-F69+F70</f>
        <v>37201</v>
      </c>
      <c r="G92" s="407">
        <f t="shared" ref="G92:H92" si="32">G64-G62+G67+G68-G69+G70</f>
        <v>37201</v>
      </c>
      <c r="H92" s="407">
        <f t="shared" si="32"/>
        <v>61421</v>
      </c>
      <c r="I92" s="371"/>
    </row>
    <row r="93" spans="1:9" x14ac:dyDescent="0.25">
      <c r="E93" s="371"/>
      <c r="F93" s="371"/>
      <c r="G93" s="371"/>
      <c r="H93" s="371"/>
      <c r="I93" s="371"/>
    </row>
    <row r="94" spans="1:9" x14ac:dyDescent="0.25">
      <c r="E94" s="371"/>
      <c r="F94" s="371"/>
      <c r="G94" s="371"/>
      <c r="H94" s="371"/>
      <c r="I94" s="371"/>
    </row>
    <row r="95" spans="1:9" x14ac:dyDescent="0.25">
      <c r="E95" s="371"/>
      <c r="F95" s="371"/>
      <c r="G95" s="371"/>
      <c r="H95" s="371"/>
      <c r="I95" s="371"/>
    </row>
    <row r="96" spans="1:9" x14ac:dyDescent="0.25">
      <c r="E96" s="371"/>
      <c r="F96" s="371"/>
      <c r="G96" s="371"/>
      <c r="H96" s="371"/>
      <c r="I96" s="371"/>
    </row>
    <row r="97" s="357" customFormat="1" x14ac:dyDescent="0.25"/>
    <row r="98" s="357" customFormat="1" x14ac:dyDescent="0.25"/>
    <row r="99" s="357" customFormat="1" x14ac:dyDescent="0.25"/>
    <row r="100" s="357" customFormat="1" x14ac:dyDescent="0.25"/>
    <row r="101" s="357" customFormat="1" x14ac:dyDescent="0.25"/>
    <row r="102" s="357" customFormat="1" x14ac:dyDescent="0.25"/>
    <row r="103" s="357" customFormat="1" x14ac:dyDescent="0.25"/>
    <row r="104" s="357" customFormat="1" x14ac:dyDescent="0.25"/>
    <row r="105" s="357" customFormat="1" x14ac:dyDescent="0.25"/>
    <row r="106" s="357" customFormat="1" x14ac:dyDescent="0.25"/>
    <row r="107" s="357" customFormat="1" x14ac:dyDescent="0.25"/>
    <row r="108" s="357" customFormat="1" x14ac:dyDescent="0.25"/>
    <row r="109" s="357" customFormat="1" x14ac:dyDescent="0.25"/>
    <row r="110" s="357" customFormat="1" x14ac:dyDescent="0.25"/>
    <row r="111" s="357" customFormat="1" x14ac:dyDescent="0.25"/>
    <row r="112" s="357" customFormat="1" x14ac:dyDescent="0.25"/>
    <row r="113" s="357" customFormat="1" x14ac:dyDescent="0.25"/>
    <row r="114" s="357" customFormat="1" x14ac:dyDescent="0.25"/>
    <row r="115" s="357" customFormat="1" x14ac:dyDescent="0.25"/>
    <row r="116" s="357" customFormat="1" x14ac:dyDescent="0.25"/>
    <row r="117" s="357" customFormat="1" x14ac:dyDescent="0.25"/>
    <row r="118" s="357" customFormat="1" x14ac:dyDescent="0.25"/>
    <row r="119" s="357" customFormat="1" x14ac:dyDescent="0.25"/>
    <row r="120" s="357" customFormat="1" x14ac:dyDescent="0.25"/>
    <row r="121" s="357" customFormat="1" x14ac:dyDescent="0.25"/>
    <row r="122" s="357" customFormat="1" x14ac:dyDescent="0.25"/>
    <row r="123" s="357" customFormat="1" x14ac:dyDescent="0.25"/>
    <row r="124" s="357" customFormat="1" x14ac:dyDescent="0.25"/>
    <row r="125" s="357" customFormat="1" x14ac:dyDescent="0.25"/>
    <row r="126" s="357" customFormat="1" x14ac:dyDescent="0.25"/>
    <row r="127" s="357" customFormat="1" x14ac:dyDescent="0.25"/>
    <row r="128" s="357" customFormat="1" x14ac:dyDescent="0.25"/>
    <row r="129" s="357" customFormat="1" x14ac:dyDescent="0.25"/>
    <row r="130" s="357" customFormat="1" x14ac:dyDescent="0.25"/>
    <row r="131" s="357" customFormat="1" x14ac:dyDescent="0.25"/>
    <row r="132" s="357" customFormat="1" x14ac:dyDescent="0.25"/>
    <row r="133" s="357" customFormat="1" x14ac:dyDescent="0.25"/>
    <row r="134" s="357" customFormat="1" x14ac:dyDescent="0.25"/>
    <row r="135" s="357" customFormat="1" x14ac:dyDescent="0.25"/>
    <row r="136" s="357" customFormat="1" x14ac:dyDescent="0.25"/>
    <row r="137" s="357" customFormat="1" x14ac:dyDescent="0.25"/>
    <row r="138" s="357" customFormat="1" x14ac:dyDescent="0.25"/>
    <row r="139" s="357" customFormat="1" x14ac:dyDescent="0.25"/>
    <row r="140" s="357" customFormat="1" x14ac:dyDescent="0.25"/>
    <row r="141" s="357" customFormat="1" x14ac:dyDescent="0.25"/>
    <row r="142" s="357" customFormat="1" x14ac:dyDescent="0.25"/>
    <row r="143" s="357" customFormat="1" x14ac:dyDescent="0.25"/>
    <row r="144" s="357" customFormat="1" x14ac:dyDescent="0.25"/>
    <row r="145" s="357" customFormat="1" x14ac:dyDescent="0.25"/>
    <row r="146" s="357" customFormat="1" x14ac:dyDescent="0.25"/>
    <row r="147" s="357" customFormat="1" x14ac:dyDescent="0.25"/>
    <row r="148" s="357" customFormat="1" x14ac:dyDescent="0.25"/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23622047244094491" right="0.23622047244094491" top="0.74803149606299213" bottom="0.74803149606299213" header="0.35433070866141736" footer="0.31496062992125984"/>
  <pageSetup paperSize="9" scale="50" orientation="portrait" r:id="rId1"/>
  <ignoredErrors>
    <ignoredError sqref="E83:H84 F9 G9:I11 G14:I14 I12:I13 G22:I22 I15:I21 G25:I25 I23:I24 G42:I43 G34:H37 I34:I37 I26:I33 I38:I41 G49:I49 I44:I47 I55 I50:I53 G62:I63 I60:I61 G70:I81 I67:I69 E92:H92 E86:H91 E85 H85 H48:I48 H59:I59 I54 G58:I58 I56 I57 G66:I66 H64:I6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2"/>
  <sheetViews>
    <sheetView showGridLines="0" zoomScale="75" zoomScaleNormal="75" workbookViewId="0">
      <selection activeCell="H18" sqref="H18"/>
    </sheetView>
  </sheetViews>
  <sheetFormatPr defaultColWidth="9.140625" defaultRowHeight="15.75" x14ac:dyDescent="0.25"/>
  <cols>
    <col min="1" max="1" width="1.5703125" style="11" customWidth="1"/>
    <col min="2" max="2" width="31.7109375" style="11" customWidth="1"/>
    <col min="3" max="3" width="28.28515625" style="11" bestFit="1" customWidth="1"/>
    <col min="4" max="4" width="12.85546875" style="11" customWidth="1"/>
    <col min="5" max="5" width="16.7109375" style="11" customWidth="1"/>
    <col min="6" max="6" width="19.42578125" style="11" customWidth="1"/>
    <col min="7" max="8" width="27.28515625" style="11" customWidth="1"/>
    <col min="9" max="9" width="13.7109375" style="11" customWidth="1"/>
    <col min="10" max="10" width="13.85546875" style="11" customWidth="1"/>
    <col min="11" max="11" width="14" style="11" customWidth="1"/>
    <col min="12" max="14" width="13.85546875" style="11" customWidth="1"/>
    <col min="15" max="22" width="12.28515625" style="11" customWidth="1"/>
    <col min="23" max="16384" width="9.140625" style="11"/>
  </cols>
  <sheetData>
    <row r="2" spans="1:22" x14ac:dyDescent="0.25">
      <c r="A2" s="8"/>
    </row>
    <row r="3" spans="1:22" ht="20.25" x14ac:dyDescent="0.3">
      <c r="A3" s="8"/>
      <c r="B3" s="740" t="s">
        <v>50</v>
      </c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</row>
    <row r="4" spans="1:22" ht="9.75" customHeight="1" thickBot="1" x14ac:dyDescent="0.3">
      <c r="D4" s="12"/>
      <c r="E4" s="12"/>
      <c r="F4" s="12"/>
      <c r="G4" s="12"/>
      <c r="H4" s="12"/>
      <c r="J4" s="12"/>
      <c r="K4" s="12"/>
      <c r="L4" s="12"/>
      <c r="M4" s="12"/>
      <c r="N4" s="12"/>
    </row>
    <row r="5" spans="1:22" ht="38.25" customHeight="1" x14ac:dyDescent="0.25">
      <c r="B5" s="812" t="s">
        <v>20</v>
      </c>
      <c r="C5" s="814" t="s">
        <v>21</v>
      </c>
      <c r="D5" s="816" t="s">
        <v>22</v>
      </c>
      <c r="E5" s="805" t="s">
        <v>201</v>
      </c>
      <c r="F5" s="805" t="s">
        <v>211</v>
      </c>
      <c r="G5" s="805" t="s">
        <v>687</v>
      </c>
      <c r="H5" s="805" t="s">
        <v>688</v>
      </c>
      <c r="I5" s="805" t="s">
        <v>235</v>
      </c>
      <c r="J5" s="805" t="s">
        <v>23</v>
      </c>
      <c r="K5" s="805" t="s">
        <v>236</v>
      </c>
      <c r="L5" s="805" t="s">
        <v>24</v>
      </c>
      <c r="M5" s="805" t="s">
        <v>25</v>
      </c>
      <c r="N5" s="805" t="s">
        <v>26</v>
      </c>
      <c r="O5" s="818" t="s">
        <v>52</v>
      </c>
      <c r="P5" s="819"/>
      <c r="Q5" s="819"/>
      <c r="R5" s="819"/>
      <c r="S5" s="819"/>
      <c r="T5" s="819"/>
      <c r="U5" s="819"/>
      <c r="V5" s="820"/>
    </row>
    <row r="6" spans="1:22" ht="48.75" customHeight="1" thickBot="1" x14ac:dyDescent="0.3">
      <c r="B6" s="813"/>
      <c r="C6" s="815"/>
      <c r="D6" s="817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147" t="s">
        <v>27</v>
      </c>
      <c r="P6" s="147" t="s">
        <v>28</v>
      </c>
      <c r="Q6" s="147" t="s">
        <v>29</v>
      </c>
      <c r="R6" s="147" t="s">
        <v>30</v>
      </c>
      <c r="S6" s="147" t="s">
        <v>31</v>
      </c>
      <c r="T6" s="147" t="s">
        <v>32</v>
      </c>
      <c r="U6" s="147" t="s">
        <v>33</v>
      </c>
      <c r="V6" s="81" t="s">
        <v>34</v>
      </c>
    </row>
    <row r="7" spans="1:22" ht="24.95" customHeight="1" x14ac:dyDescent="0.25">
      <c r="B7" s="83" t="s">
        <v>51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2"/>
    </row>
    <row r="8" spans="1:22" ht="24.95" customHeight="1" x14ac:dyDescent="0.25">
      <c r="B8" s="86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51"/>
    </row>
    <row r="9" spans="1:22" ht="24.95" customHeight="1" x14ac:dyDescent="0.25">
      <c r="B9" s="86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51"/>
    </row>
    <row r="10" spans="1:22" ht="24.95" customHeight="1" x14ac:dyDescent="0.25">
      <c r="B10" s="86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51"/>
    </row>
    <row r="11" spans="1:22" ht="24.95" customHeight="1" thickBot="1" x14ac:dyDescent="0.3">
      <c r="B11" s="86" t="s">
        <v>1</v>
      </c>
      <c r="C11" s="13"/>
      <c r="D11" s="13"/>
      <c r="E11" s="13"/>
      <c r="F11" s="13"/>
      <c r="G11" s="13"/>
      <c r="H11" s="10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1"/>
    </row>
    <row r="12" spans="1:22" ht="24.95" customHeight="1" thickTop="1" thickBot="1" x14ac:dyDescent="0.3">
      <c r="B12" s="807" t="s">
        <v>233</v>
      </c>
      <c r="C12" s="808"/>
      <c r="D12" s="808"/>
      <c r="E12" s="808"/>
      <c r="F12" s="808"/>
      <c r="G12" s="809"/>
      <c r="H12" s="276"/>
      <c r="I12" s="188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7"/>
    </row>
    <row r="13" spans="1:22" ht="24.95" customHeight="1" thickTop="1" x14ac:dyDescent="0.25">
      <c r="B13" s="184" t="s">
        <v>35</v>
      </c>
      <c r="C13" s="185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3"/>
    </row>
    <row r="14" spans="1:22" ht="24.95" customHeight="1" x14ac:dyDescent="0.25">
      <c r="B14" s="86" t="s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1"/>
    </row>
    <row r="15" spans="1:22" ht="24.95" customHeight="1" x14ac:dyDescent="0.25">
      <c r="B15" s="86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51"/>
    </row>
    <row r="16" spans="1:22" ht="24.95" customHeight="1" x14ac:dyDescent="0.25">
      <c r="B16" s="86" t="s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1"/>
    </row>
    <row r="17" spans="2:23" ht="24.95" customHeight="1" thickBot="1" x14ac:dyDescent="0.3">
      <c r="B17" s="86" t="s">
        <v>1</v>
      </c>
      <c r="C17" s="13"/>
      <c r="D17" s="13"/>
      <c r="E17" s="13"/>
      <c r="F17" s="13"/>
      <c r="G17" s="13"/>
      <c r="H17" s="10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51"/>
    </row>
    <row r="18" spans="2:23" ht="24.95" customHeight="1" thickTop="1" thickBot="1" x14ac:dyDescent="0.3">
      <c r="B18" s="810" t="s">
        <v>234</v>
      </c>
      <c r="C18" s="811"/>
      <c r="D18" s="811"/>
      <c r="E18" s="811"/>
      <c r="F18" s="811"/>
      <c r="G18" s="811"/>
      <c r="H18" s="280"/>
      <c r="I18" s="189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4"/>
    </row>
    <row r="19" spans="2:23" ht="24.95" customHeight="1" thickBot="1" x14ac:dyDescent="0.3">
      <c r="B19" s="799" t="s">
        <v>2</v>
      </c>
      <c r="C19" s="800"/>
      <c r="D19" s="800"/>
      <c r="E19" s="800"/>
      <c r="F19" s="800"/>
      <c r="G19" s="800"/>
      <c r="H19" s="277"/>
      <c r="I19" s="19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2:23" ht="24.95" customHeight="1" thickBot="1" x14ac:dyDescent="0.3">
      <c r="B20" s="801" t="s">
        <v>36</v>
      </c>
      <c r="C20" s="802"/>
      <c r="D20" s="802"/>
      <c r="E20" s="802"/>
      <c r="F20" s="802"/>
      <c r="G20" s="802"/>
      <c r="H20" s="278"/>
      <c r="I20" s="190"/>
      <c r="J20" s="14"/>
      <c r="K20" s="14"/>
      <c r="L20" s="14"/>
      <c r="M20" s="14"/>
      <c r="N20" s="14"/>
      <c r="O20" s="14"/>
      <c r="P20" s="14"/>
    </row>
    <row r="21" spans="2:23" ht="24.95" customHeight="1" thickBot="1" x14ac:dyDescent="0.3">
      <c r="B21" s="803" t="s">
        <v>675</v>
      </c>
      <c r="C21" s="804"/>
      <c r="D21" s="804"/>
      <c r="E21" s="804"/>
      <c r="F21" s="804"/>
      <c r="G21" s="804"/>
      <c r="H21" s="279"/>
      <c r="I21" s="14"/>
      <c r="J21" s="14"/>
      <c r="K21" s="14"/>
      <c r="L21" s="14"/>
      <c r="M21" s="14"/>
      <c r="N21" s="14"/>
      <c r="O21" s="14"/>
      <c r="P21" s="14"/>
    </row>
    <row r="22" spans="2:23" ht="12" customHeight="1" x14ac:dyDescent="0.25"/>
    <row r="23" spans="2:23" x14ac:dyDescent="0.25">
      <c r="B23" s="11" t="s">
        <v>577</v>
      </c>
      <c r="C23" s="49"/>
      <c r="D23" s="8"/>
      <c r="E23" s="8"/>
      <c r="F23" s="8"/>
    </row>
    <row r="24" spans="2:23" x14ac:dyDescent="0.25">
      <c r="B24" s="8"/>
      <c r="C24" s="8"/>
      <c r="D24" s="8"/>
      <c r="E24" s="8"/>
      <c r="F24" s="8"/>
      <c r="G24" s="8"/>
    </row>
    <row r="26" spans="2:23" x14ac:dyDescent="0.25">
      <c r="B26" s="798"/>
      <c r="C26" s="798"/>
      <c r="E26" s="21"/>
      <c r="F26" s="21"/>
      <c r="G26" s="22"/>
      <c r="T26" s="2"/>
    </row>
    <row r="27" spans="2:23" x14ac:dyDescent="0.25">
      <c r="D27" s="21"/>
    </row>
    <row r="29" spans="2:23" x14ac:dyDescent="0.25">
      <c r="F29" s="14"/>
      <c r="G29" s="14"/>
      <c r="H29" s="14"/>
      <c r="I29" s="14"/>
      <c r="J29" s="14"/>
      <c r="K29" s="14"/>
    </row>
    <row r="30" spans="2:23" x14ac:dyDescent="0.25">
      <c r="F30" s="169"/>
      <c r="G30" s="169"/>
      <c r="H30" s="169"/>
      <c r="I30" s="169"/>
      <c r="J30" s="14"/>
      <c r="K30" s="14"/>
    </row>
    <row r="31" spans="2:23" x14ac:dyDescent="0.25">
      <c r="F31" s="169"/>
      <c r="G31" s="169"/>
      <c r="H31" s="169"/>
      <c r="I31" s="169"/>
      <c r="J31" s="14"/>
      <c r="K31" s="14"/>
    </row>
    <row r="32" spans="2:23" x14ac:dyDescent="0.25">
      <c r="F32" s="14"/>
      <c r="G32" s="14"/>
      <c r="H32" s="14"/>
      <c r="I32" s="14"/>
      <c r="J32" s="14"/>
      <c r="K32" s="14"/>
    </row>
  </sheetData>
  <mergeCells count="21">
    <mergeCell ref="B3:V3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V5"/>
    <mergeCell ref="B26:C26"/>
    <mergeCell ref="B19:G19"/>
    <mergeCell ref="B20:G20"/>
    <mergeCell ref="B21:G21"/>
    <mergeCell ref="I5:I6"/>
    <mergeCell ref="B12:G12"/>
    <mergeCell ref="B18:G18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46"/>
  <sheetViews>
    <sheetView showGridLines="0" topLeftCell="B25" zoomScale="80" zoomScaleNormal="80" workbookViewId="0">
      <selection activeCell="F36" sqref="F36"/>
    </sheetView>
  </sheetViews>
  <sheetFormatPr defaultColWidth="9.140625" defaultRowHeight="15.75" x14ac:dyDescent="0.25"/>
  <cols>
    <col min="1" max="1" width="16.42578125" style="2" customWidth="1"/>
    <col min="2" max="2" width="21.7109375" style="2" customWidth="1"/>
    <col min="3" max="3" width="28.7109375" style="32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0"/>
      <c r="C1" s="61"/>
      <c r="D1" s="60"/>
      <c r="E1" s="60"/>
      <c r="F1" s="60"/>
      <c r="G1" s="60"/>
    </row>
    <row r="2" spans="2:18" ht="20.25" x14ac:dyDescent="0.3">
      <c r="B2" s="192"/>
      <c r="C2" s="62"/>
      <c r="D2" s="63"/>
      <c r="E2" s="63"/>
      <c r="F2" s="63"/>
      <c r="G2" s="64" t="s">
        <v>204</v>
      </c>
    </row>
    <row r="3" spans="2:18" ht="30" x14ac:dyDescent="0.4">
      <c r="B3" s="825" t="s">
        <v>86</v>
      </c>
      <c r="C3" s="825"/>
      <c r="D3" s="825"/>
      <c r="E3" s="825"/>
      <c r="F3" s="825"/>
      <c r="G3" s="825"/>
      <c r="H3" s="1"/>
      <c r="I3" s="1"/>
      <c r="J3" s="1"/>
      <c r="K3" s="1"/>
    </row>
    <row r="4" spans="2:18" ht="11.25" customHeight="1" thickBot="1" x14ac:dyDescent="0.35">
      <c r="B4" s="60"/>
      <c r="C4" s="61"/>
      <c r="D4" s="60"/>
      <c r="E4" s="60"/>
      <c r="F4" s="60"/>
      <c r="G4" s="60"/>
    </row>
    <row r="5" spans="2:18" s="33" customFormat="1" ht="65.099999999999994" customHeight="1" thickBot="1" x14ac:dyDescent="0.35">
      <c r="B5" s="281" t="s">
        <v>87</v>
      </c>
      <c r="C5" s="282" t="s">
        <v>84</v>
      </c>
      <c r="D5" s="283" t="s">
        <v>88</v>
      </c>
      <c r="E5" s="283" t="s">
        <v>89</v>
      </c>
      <c r="F5" s="283" t="s">
        <v>90</v>
      </c>
      <c r="G5" s="284" t="s">
        <v>91</v>
      </c>
      <c r="H5" s="48"/>
      <c r="I5" s="48"/>
      <c r="J5" s="824"/>
      <c r="K5" s="824"/>
      <c r="L5" s="824"/>
      <c r="M5" s="824"/>
      <c r="N5" s="824"/>
      <c r="O5" s="824"/>
      <c r="P5" s="824"/>
      <c r="Q5" s="34"/>
      <c r="R5" s="34"/>
    </row>
    <row r="6" spans="2:18" s="33" customFormat="1" ht="19.899999999999999" customHeight="1" thickBot="1" x14ac:dyDescent="0.35">
      <c r="B6" s="101">
        <v>1</v>
      </c>
      <c r="C6" s="100">
        <v>2</v>
      </c>
      <c r="D6" s="89">
        <v>3</v>
      </c>
      <c r="E6" s="89">
        <v>4</v>
      </c>
      <c r="F6" s="89">
        <v>5</v>
      </c>
      <c r="G6" s="90">
        <v>6</v>
      </c>
      <c r="H6" s="48"/>
      <c r="I6" s="48"/>
      <c r="J6" s="824"/>
      <c r="K6" s="824"/>
      <c r="L6" s="824"/>
      <c r="M6" s="824"/>
      <c r="N6" s="824"/>
      <c r="O6" s="824"/>
      <c r="P6" s="824"/>
      <c r="Q6" s="34"/>
      <c r="R6" s="34"/>
    </row>
    <row r="7" spans="2:18" s="33" customFormat="1" ht="35.1" customHeight="1" thickBot="1" x14ac:dyDescent="0.35">
      <c r="B7" s="826" t="s">
        <v>824</v>
      </c>
      <c r="C7" s="98" t="s">
        <v>132</v>
      </c>
      <c r="D7" s="434" t="s">
        <v>861</v>
      </c>
      <c r="E7" s="435" t="s">
        <v>860</v>
      </c>
      <c r="F7" s="65"/>
      <c r="G7" s="437">
        <v>2029455.7</v>
      </c>
      <c r="J7" s="34"/>
      <c r="K7" s="34"/>
      <c r="L7" s="34"/>
      <c r="M7" s="34"/>
      <c r="N7" s="34"/>
      <c r="O7" s="34"/>
      <c r="P7" s="34"/>
      <c r="Q7" s="34"/>
      <c r="R7" s="34"/>
    </row>
    <row r="8" spans="2:18" s="33" customFormat="1" ht="35.1" customHeight="1" thickBot="1" x14ac:dyDescent="0.35">
      <c r="B8" s="827"/>
      <c r="C8" s="98" t="s">
        <v>132</v>
      </c>
      <c r="D8" s="431" t="s">
        <v>862</v>
      </c>
      <c r="E8" s="435" t="s">
        <v>860</v>
      </c>
      <c r="F8" s="65"/>
      <c r="G8" s="437">
        <v>3148482.76</v>
      </c>
    </row>
    <row r="9" spans="2:18" s="33" customFormat="1" ht="35.1" customHeight="1" x14ac:dyDescent="0.3">
      <c r="B9" s="827"/>
      <c r="C9" s="98" t="s">
        <v>132</v>
      </c>
      <c r="D9" s="431" t="s">
        <v>863</v>
      </c>
      <c r="E9" s="435" t="s">
        <v>860</v>
      </c>
      <c r="F9" s="65"/>
      <c r="G9" s="437">
        <v>0</v>
      </c>
    </row>
    <row r="10" spans="2:18" s="33" customFormat="1" ht="35.1" customHeight="1" x14ac:dyDescent="0.3">
      <c r="B10" s="827"/>
      <c r="C10" s="98" t="s">
        <v>132</v>
      </c>
      <c r="D10" s="431" t="s">
        <v>846</v>
      </c>
      <c r="E10" s="432" t="s">
        <v>855</v>
      </c>
      <c r="F10" s="65"/>
      <c r="G10" s="437">
        <v>0</v>
      </c>
    </row>
    <row r="11" spans="2:18" s="33" customFormat="1" ht="35.1" customHeight="1" x14ac:dyDescent="0.3">
      <c r="B11" s="827"/>
      <c r="C11" s="98" t="s">
        <v>132</v>
      </c>
      <c r="D11" s="431" t="s">
        <v>847</v>
      </c>
      <c r="E11" s="432" t="s">
        <v>856</v>
      </c>
      <c r="F11" s="65"/>
      <c r="G11" s="437">
        <v>0</v>
      </c>
    </row>
    <row r="12" spans="2:18" s="33" customFormat="1" ht="35.1" customHeight="1" x14ac:dyDescent="0.3">
      <c r="B12" s="827"/>
      <c r="C12" s="98" t="s">
        <v>132</v>
      </c>
      <c r="D12" s="431" t="s">
        <v>848</v>
      </c>
      <c r="E12" s="432" t="s">
        <v>856</v>
      </c>
      <c r="F12" s="65"/>
      <c r="G12" s="437">
        <v>715654.88</v>
      </c>
    </row>
    <row r="13" spans="2:18" s="33" customFormat="1" ht="35.1" customHeight="1" x14ac:dyDescent="0.3">
      <c r="B13" s="827"/>
      <c r="C13" s="98" t="s">
        <v>132</v>
      </c>
      <c r="D13" s="431" t="s">
        <v>849</v>
      </c>
      <c r="E13" s="432" t="s">
        <v>857</v>
      </c>
      <c r="F13" s="65"/>
      <c r="G13" s="437">
        <v>80217.009999999995</v>
      </c>
    </row>
    <row r="14" spans="2:18" s="33" customFormat="1" ht="35.1" customHeight="1" x14ac:dyDescent="0.3">
      <c r="B14" s="827"/>
      <c r="C14" s="98" t="s">
        <v>132</v>
      </c>
      <c r="D14" s="431" t="s">
        <v>850</v>
      </c>
      <c r="E14" s="432" t="s">
        <v>858</v>
      </c>
      <c r="F14" s="65"/>
      <c r="G14" s="437">
        <v>0</v>
      </c>
    </row>
    <row r="15" spans="2:18" s="33" customFormat="1" ht="35.1" customHeight="1" x14ac:dyDescent="0.3">
      <c r="B15" s="827"/>
      <c r="C15" s="98" t="s">
        <v>132</v>
      </c>
      <c r="D15" s="431" t="s">
        <v>851</v>
      </c>
      <c r="E15" s="432" t="s">
        <v>859</v>
      </c>
      <c r="F15" s="65"/>
      <c r="G15" s="437">
        <v>0</v>
      </c>
    </row>
    <row r="16" spans="2:18" s="33" customFormat="1" ht="35.1" customHeight="1" x14ac:dyDescent="0.3">
      <c r="B16" s="827"/>
      <c r="C16" s="98" t="s">
        <v>132</v>
      </c>
      <c r="D16" s="431" t="s">
        <v>852</v>
      </c>
      <c r="E16" s="92"/>
      <c r="F16" s="65"/>
      <c r="G16" s="437">
        <v>0</v>
      </c>
    </row>
    <row r="17" spans="2:7" s="33" customFormat="1" ht="35.1" customHeight="1" x14ac:dyDescent="0.3">
      <c r="B17" s="827"/>
      <c r="C17" s="98" t="s">
        <v>132</v>
      </c>
      <c r="D17" s="431" t="s">
        <v>853</v>
      </c>
      <c r="E17" s="436"/>
      <c r="F17" s="65"/>
      <c r="G17" s="437">
        <v>0</v>
      </c>
    </row>
    <row r="18" spans="2:7" s="33" customFormat="1" ht="35.1" customHeight="1" thickBot="1" x14ac:dyDescent="0.35">
      <c r="B18" s="828"/>
      <c r="C18" s="285" t="s">
        <v>218</v>
      </c>
      <c r="D18" s="102"/>
      <c r="E18" s="102"/>
      <c r="F18" s="102"/>
      <c r="G18" s="438">
        <f>SUM(G7:G17)</f>
        <v>5973810.3499999996</v>
      </c>
    </row>
    <row r="19" spans="2:7" s="33" customFormat="1" ht="35.1" customHeight="1" x14ac:dyDescent="0.3">
      <c r="B19" s="821" t="s">
        <v>825</v>
      </c>
      <c r="C19" s="99" t="s">
        <v>132</v>
      </c>
      <c r="D19" s="94"/>
      <c r="E19" s="94"/>
      <c r="F19" s="94"/>
      <c r="G19" s="95"/>
    </row>
    <row r="20" spans="2:7" s="33" customFormat="1" ht="35.1" customHeight="1" x14ac:dyDescent="0.3">
      <c r="B20" s="822"/>
      <c r="C20" s="98" t="s">
        <v>132</v>
      </c>
      <c r="D20" s="65"/>
      <c r="E20" s="65"/>
      <c r="F20" s="65"/>
      <c r="G20" s="91"/>
    </row>
    <row r="21" spans="2:7" s="33" customFormat="1" ht="35.1" customHeight="1" x14ac:dyDescent="0.3">
      <c r="B21" s="822"/>
      <c r="C21" s="98" t="s">
        <v>132</v>
      </c>
      <c r="D21" s="65"/>
      <c r="E21" s="65"/>
      <c r="F21" s="65"/>
      <c r="G21" s="91"/>
    </row>
    <row r="22" spans="2:7" s="33" customFormat="1" ht="35.1" customHeight="1" thickBot="1" x14ac:dyDescent="0.35">
      <c r="B22" s="823"/>
      <c r="C22" s="285" t="s">
        <v>218</v>
      </c>
      <c r="D22" s="103"/>
      <c r="E22" s="103"/>
      <c r="F22" s="102"/>
      <c r="G22" s="286"/>
    </row>
    <row r="23" spans="2:7" s="33" customFormat="1" ht="35.1" customHeight="1" x14ac:dyDescent="0.3">
      <c r="B23" s="821" t="s">
        <v>826</v>
      </c>
      <c r="C23" s="99" t="s">
        <v>132</v>
      </c>
      <c r="D23" s="93"/>
      <c r="E23" s="93"/>
      <c r="F23" s="94"/>
      <c r="G23" s="95"/>
    </row>
    <row r="24" spans="2:7" s="33" customFormat="1" ht="35.1" customHeight="1" x14ac:dyDescent="0.3">
      <c r="B24" s="829"/>
      <c r="C24" s="104" t="s">
        <v>132</v>
      </c>
      <c r="D24" s="65"/>
      <c r="E24" s="65"/>
      <c r="F24" s="65"/>
      <c r="G24" s="91"/>
    </row>
    <row r="25" spans="2:7" s="33" customFormat="1" ht="35.1" customHeight="1" x14ac:dyDescent="0.3">
      <c r="B25" s="829"/>
      <c r="C25" s="104" t="s">
        <v>132</v>
      </c>
      <c r="D25" s="65"/>
      <c r="E25" s="65"/>
      <c r="F25" s="65"/>
      <c r="G25" s="91"/>
    </row>
    <row r="26" spans="2:7" s="33" customFormat="1" ht="35.1" customHeight="1" thickBot="1" x14ac:dyDescent="0.35">
      <c r="B26" s="830"/>
      <c r="C26" s="285" t="s">
        <v>218</v>
      </c>
      <c r="D26" s="102"/>
      <c r="E26" s="102"/>
      <c r="F26" s="102"/>
      <c r="G26" s="286"/>
    </row>
    <row r="27" spans="2:7" s="33" customFormat="1" ht="35.1" customHeight="1" x14ac:dyDescent="0.3">
      <c r="B27" s="821" t="s">
        <v>827</v>
      </c>
      <c r="C27" s="99" t="s">
        <v>132</v>
      </c>
      <c r="D27" s="94"/>
      <c r="E27" s="94"/>
      <c r="F27" s="94"/>
      <c r="G27" s="95"/>
    </row>
    <row r="28" spans="2:7" s="33" customFormat="1" ht="35.1" customHeight="1" x14ac:dyDescent="0.3">
      <c r="B28" s="822"/>
      <c r="C28" s="98" t="s">
        <v>132</v>
      </c>
      <c r="D28" s="65"/>
      <c r="E28" s="65"/>
      <c r="F28" s="65"/>
      <c r="G28" s="91"/>
    </row>
    <row r="29" spans="2:7" s="33" customFormat="1" ht="35.1" customHeight="1" x14ac:dyDescent="0.3">
      <c r="B29" s="822"/>
      <c r="C29" s="98" t="s">
        <v>132</v>
      </c>
      <c r="D29" s="65"/>
      <c r="E29" s="65"/>
      <c r="F29" s="65"/>
      <c r="G29" s="91"/>
    </row>
    <row r="30" spans="2:7" s="33" customFormat="1" ht="35.1" customHeight="1" thickBot="1" x14ac:dyDescent="0.35">
      <c r="B30" s="822"/>
      <c r="C30" s="433" t="s">
        <v>218</v>
      </c>
      <c r="D30" s="96"/>
      <c r="E30" s="96"/>
      <c r="F30" s="96"/>
      <c r="G30" s="286"/>
    </row>
    <row r="31" spans="2:7" s="33" customFormat="1" ht="35.1" customHeight="1" x14ac:dyDescent="0.3">
      <c r="B31" s="821" t="s">
        <v>828</v>
      </c>
      <c r="C31" s="99" t="s">
        <v>132</v>
      </c>
      <c r="D31" s="434" t="s">
        <v>843</v>
      </c>
      <c r="E31" s="435" t="s">
        <v>854</v>
      </c>
      <c r="F31" s="94"/>
      <c r="G31" s="439">
        <v>1568115.94</v>
      </c>
    </row>
    <row r="32" spans="2:7" s="33" customFormat="1" ht="35.1" customHeight="1" x14ac:dyDescent="0.3">
      <c r="B32" s="822"/>
      <c r="C32" s="98" t="s">
        <v>132</v>
      </c>
      <c r="D32" s="431" t="s">
        <v>844</v>
      </c>
      <c r="E32" s="432" t="s">
        <v>854</v>
      </c>
      <c r="F32" s="65"/>
      <c r="G32" s="437">
        <v>4762815.6900000004</v>
      </c>
    </row>
    <row r="33" spans="2:10" s="33" customFormat="1" ht="35.1" customHeight="1" x14ac:dyDescent="0.3">
      <c r="B33" s="822"/>
      <c r="C33" s="97" t="s">
        <v>132</v>
      </c>
      <c r="D33" s="431" t="s">
        <v>845</v>
      </c>
      <c r="E33" s="432" t="s">
        <v>854</v>
      </c>
      <c r="F33" s="92"/>
      <c r="G33" s="440">
        <v>22957</v>
      </c>
    </row>
    <row r="34" spans="2:10" s="33" customFormat="1" ht="35.1" customHeight="1" x14ac:dyDescent="0.3">
      <c r="B34" s="822"/>
      <c r="C34" s="98" t="s">
        <v>132</v>
      </c>
      <c r="D34" s="431" t="s">
        <v>846</v>
      </c>
      <c r="E34" s="432" t="s">
        <v>855</v>
      </c>
      <c r="F34" s="92"/>
      <c r="G34" s="440">
        <v>988917.6</v>
      </c>
    </row>
    <row r="35" spans="2:10" s="33" customFormat="1" ht="35.1" customHeight="1" x14ac:dyDescent="0.3">
      <c r="B35" s="822"/>
      <c r="C35" s="97" t="s">
        <v>132</v>
      </c>
      <c r="D35" s="431" t="s">
        <v>847</v>
      </c>
      <c r="E35" s="432" t="s">
        <v>856</v>
      </c>
      <c r="F35" s="92"/>
      <c r="G35" s="440">
        <v>0</v>
      </c>
    </row>
    <row r="36" spans="2:10" s="33" customFormat="1" ht="35.1" customHeight="1" x14ac:dyDescent="0.3">
      <c r="B36" s="822"/>
      <c r="C36" s="98" t="s">
        <v>132</v>
      </c>
      <c r="D36" s="431" t="s">
        <v>848</v>
      </c>
      <c r="E36" s="432" t="s">
        <v>856</v>
      </c>
      <c r="F36" s="92"/>
      <c r="G36" s="440">
        <v>715654.86</v>
      </c>
    </row>
    <row r="37" spans="2:10" s="33" customFormat="1" ht="35.1" customHeight="1" x14ac:dyDescent="0.3">
      <c r="B37" s="822"/>
      <c r="C37" s="97" t="s">
        <v>132</v>
      </c>
      <c r="D37" s="431" t="s">
        <v>849</v>
      </c>
      <c r="E37" s="432" t="s">
        <v>857</v>
      </c>
      <c r="F37" s="92"/>
      <c r="G37" s="440">
        <v>196301.45</v>
      </c>
    </row>
    <row r="38" spans="2:10" s="33" customFormat="1" ht="35.1" customHeight="1" x14ac:dyDescent="0.3">
      <c r="B38" s="822"/>
      <c r="C38" s="98" t="s">
        <v>132</v>
      </c>
      <c r="D38" s="431" t="s">
        <v>850</v>
      </c>
      <c r="E38" s="432" t="s">
        <v>858</v>
      </c>
      <c r="F38" s="92"/>
      <c r="G38" s="440">
        <v>6976.73</v>
      </c>
    </row>
    <row r="39" spans="2:10" s="33" customFormat="1" ht="35.1" customHeight="1" x14ac:dyDescent="0.3">
      <c r="B39" s="822"/>
      <c r="C39" s="97" t="s">
        <v>132</v>
      </c>
      <c r="D39" s="431" t="s">
        <v>851</v>
      </c>
      <c r="E39" s="432" t="s">
        <v>859</v>
      </c>
      <c r="F39" s="92"/>
      <c r="G39" s="440">
        <v>956</v>
      </c>
    </row>
    <row r="40" spans="2:10" s="33" customFormat="1" ht="35.1" customHeight="1" x14ac:dyDescent="0.3">
      <c r="B40" s="822"/>
      <c r="C40" s="98" t="s">
        <v>132</v>
      </c>
      <c r="D40" s="431" t="s">
        <v>852</v>
      </c>
      <c r="E40" s="92"/>
      <c r="F40" s="92"/>
      <c r="G40" s="440">
        <v>0</v>
      </c>
    </row>
    <row r="41" spans="2:10" s="33" customFormat="1" ht="35.1" customHeight="1" x14ac:dyDescent="0.3">
      <c r="B41" s="822"/>
      <c r="C41" s="98" t="s">
        <v>132</v>
      </c>
      <c r="D41" s="431" t="s">
        <v>853</v>
      </c>
      <c r="E41" s="92"/>
      <c r="F41" s="92"/>
      <c r="G41" s="440">
        <v>4686.66</v>
      </c>
    </row>
    <row r="42" spans="2:10" s="33" customFormat="1" ht="35.1" customHeight="1" thickBot="1" x14ac:dyDescent="0.35">
      <c r="B42" s="823"/>
      <c r="C42" s="568" t="s">
        <v>218</v>
      </c>
      <c r="D42" s="569"/>
      <c r="E42" s="570"/>
      <c r="F42" s="570"/>
      <c r="G42" s="571">
        <f>SUM(G31:G41)</f>
        <v>8267381.9300000016</v>
      </c>
    </row>
    <row r="43" spans="2:10" s="33" customFormat="1" ht="20.25" x14ac:dyDescent="0.3">
      <c r="B43" s="60"/>
      <c r="C43" s="61"/>
      <c r="D43" s="60"/>
      <c r="E43" s="60"/>
      <c r="F43" s="60"/>
      <c r="G43" s="60"/>
    </row>
    <row r="44" spans="2:10" ht="19.5" customHeight="1" x14ac:dyDescent="0.25">
      <c r="B44" s="11"/>
      <c r="C44" s="11"/>
      <c r="D44" s="11"/>
      <c r="F44" s="55"/>
      <c r="G44" s="55"/>
      <c r="H44" s="55"/>
      <c r="I44" s="55"/>
      <c r="J44" s="55"/>
    </row>
    <row r="45" spans="2:10" ht="20.25" x14ac:dyDescent="0.3">
      <c r="B45" s="60"/>
      <c r="C45" s="61"/>
      <c r="D45" s="60"/>
      <c r="E45" s="52"/>
      <c r="F45" s="60"/>
      <c r="G45" s="60"/>
    </row>
    <row r="46" spans="2:10" ht="20.25" x14ac:dyDescent="0.3">
      <c r="B46" s="60"/>
      <c r="C46" s="61"/>
      <c r="D46" s="60"/>
      <c r="E46" s="60"/>
      <c r="F46" s="60"/>
      <c r="G46" s="60"/>
    </row>
  </sheetData>
  <mergeCells count="7">
    <mergeCell ref="B31:B42"/>
    <mergeCell ref="B19:B22"/>
    <mergeCell ref="J5:P6"/>
    <mergeCell ref="B3:G3"/>
    <mergeCell ref="B7:B18"/>
    <mergeCell ref="B23:B26"/>
    <mergeCell ref="B27:B30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41 C17 C19:C21 C23:C25 C27:C29 C31:C32 C7: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28"/>
  <sheetViews>
    <sheetView showGridLines="0" tabSelected="1" topLeftCell="D1" workbookViewId="0">
      <selection activeCell="S218" sqref="S218"/>
    </sheetView>
  </sheetViews>
  <sheetFormatPr defaultColWidth="9.140625" defaultRowHeight="15.75" x14ac:dyDescent="0.25"/>
  <cols>
    <col min="1" max="1" width="1.140625" style="339" customWidth="1"/>
    <col min="2" max="2" width="5.5703125" style="339" customWidth="1"/>
    <col min="3" max="3" width="28.7109375" style="412" customWidth="1"/>
    <col min="4" max="7" width="14.7109375" style="339" customWidth="1"/>
    <col min="8" max="8" width="24.140625" style="339" customWidth="1"/>
    <col min="9" max="16" width="13.7109375" style="339" customWidth="1"/>
    <col min="17" max="17" width="11.28515625" style="339" bestFit="1" customWidth="1"/>
    <col min="18" max="16384" width="9.140625" style="339"/>
  </cols>
  <sheetData>
    <row r="1" spans="1:16" x14ac:dyDescent="0.25">
      <c r="P1" s="343" t="s">
        <v>203</v>
      </c>
    </row>
    <row r="3" spans="1:16" ht="22.5" x14ac:dyDescent="0.3">
      <c r="B3" s="870" t="s">
        <v>693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</row>
    <row r="5" spans="1:16" ht="16.5" thickBot="1" x14ac:dyDescent="0.3">
      <c r="P5" s="340" t="s">
        <v>3</v>
      </c>
    </row>
    <row r="6" spans="1:16" ht="28.5" customHeight="1" thickBot="1" x14ac:dyDescent="0.3">
      <c r="B6" s="871" t="s">
        <v>694</v>
      </c>
      <c r="C6" s="871" t="s">
        <v>695</v>
      </c>
      <c r="D6" s="871" t="s">
        <v>696</v>
      </c>
      <c r="E6" s="871" t="s">
        <v>697</v>
      </c>
      <c r="F6" s="871" t="s">
        <v>698</v>
      </c>
      <c r="G6" s="871" t="s">
        <v>745</v>
      </c>
      <c r="H6" s="871" t="s">
        <v>699</v>
      </c>
      <c r="I6" s="874" t="s">
        <v>725</v>
      </c>
      <c r="J6" s="875"/>
      <c r="K6" s="875"/>
      <c r="L6" s="875"/>
      <c r="M6" s="875"/>
      <c r="N6" s="875"/>
      <c r="O6" s="876"/>
      <c r="P6" s="877"/>
    </row>
    <row r="7" spans="1:16" ht="36" customHeight="1" thickBot="1" x14ac:dyDescent="0.3">
      <c r="B7" s="872"/>
      <c r="C7" s="872"/>
      <c r="D7" s="872"/>
      <c r="E7" s="872"/>
      <c r="F7" s="872"/>
      <c r="G7" s="872"/>
      <c r="H7" s="873"/>
      <c r="I7" s="556" t="s">
        <v>700</v>
      </c>
      <c r="J7" s="557" t="s">
        <v>701</v>
      </c>
      <c r="K7" s="556" t="s">
        <v>702</v>
      </c>
      <c r="L7" s="557" t="s">
        <v>703</v>
      </c>
      <c r="M7" s="556" t="s">
        <v>704</v>
      </c>
      <c r="N7" s="557" t="s">
        <v>705</v>
      </c>
      <c r="O7" s="553" t="s">
        <v>706</v>
      </c>
      <c r="P7" s="341" t="s">
        <v>707</v>
      </c>
    </row>
    <row r="8" spans="1:16" x14ac:dyDescent="0.25">
      <c r="A8" s="342"/>
      <c r="B8" s="855" t="s">
        <v>53</v>
      </c>
      <c r="C8" s="858" t="s">
        <v>722</v>
      </c>
      <c r="D8" s="861">
        <v>2021</v>
      </c>
      <c r="E8" s="861">
        <v>2021</v>
      </c>
      <c r="F8" s="864">
        <v>2083000</v>
      </c>
      <c r="G8" s="852"/>
      <c r="H8" s="551" t="s">
        <v>708</v>
      </c>
      <c r="I8" s="558"/>
      <c r="J8" s="414"/>
      <c r="K8" s="558"/>
      <c r="L8" s="414"/>
      <c r="M8" s="558"/>
      <c r="N8" s="414"/>
      <c r="O8" s="554"/>
      <c r="P8" s="414"/>
    </row>
    <row r="9" spans="1:16" x14ac:dyDescent="0.25">
      <c r="A9" s="342"/>
      <c r="B9" s="856"/>
      <c r="C9" s="859"/>
      <c r="D9" s="862"/>
      <c r="E9" s="862"/>
      <c r="F9" s="865"/>
      <c r="G9" s="853"/>
      <c r="H9" s="551" t="s">
        <v>709</v>
      </c>
      <c r="I9" s="558">
        <v>500000</v>
      </c>
      <c r="J9" s="414"/>
      <c r="K9" s="558">
        <v>1083000</v>
      </c>
      <c r="L9" s="414">
        <v>730000</v>
      </c>
      <c r="M9" s="558">
        <v>1583000</v>
      </c>
      <c r="N9" s="414">
        <v>1235000</v>
      </c>
      <c r="O9" s="554">
        <v>2083000</v>
      </c>
      <c r="P9" s="414">
        <v>2039000</v>
      </c>
    </row>
    <row r="10" spans="1:16" x14ac:dyDescent="0.25">
      <c r="A10" s="342"/>
      <c r="B10" s="856"/>
      <c r="C10" s="859"/>
      <c r="D10" s="862"/>
      <c r="E10" s="862"/>
      <c r="F10" s="865"/>
      <c r="G10" s="853"/>
      <c r="H10" s="551" t="s">
        <v>49</v>
      </c>
      <c r="I10" s="558"/>
      <c r="J10" s="414"/>
      <c r="K10" s="558"/>
      <c r="L10" s="414"/>
      <c r="M10" s="558"/>
      <c r="N10" s="414"/>
      <c r="O10" s="554"/>
      <c r="P10" s="414"/>
    </row>
    <row r="11" spans="1:16" x14ac:dyDescent="0.25">
      <c r="A11" s="342"/>
      <c r="B11" s="856"/>
      <c r="C11" s="859"/>
      <c r="D11" s="862"/>
      <c r="E11" s="862"/>
      <c r="F11" s="865"/>
      <c r="G11" s="853"/>
      <c r="H11" s="551" t="s">
        <v>710</v>
      </c>
      <c r="I11" s="558"/>
      <c r="J11" s="414"/>
      <c r="K11" s="558"/>
      <c r="L11" s="414"/>
      <c r="M11" s="558"/>
      <c r="N11" s="414"/>
      <c r="O11" s="554"/>
      <c r="P11" s="414"/>
    </row>
    <row r="12" spans="1:16" x14ac:dyDescent="0.25">
      <c r="A12" s="342"/>
      <c r="B12" s="857"/>
      <c r="C12" s="860"/>
      <c r="D12" s="863"/>
      <c r="E12" s="863"/>
      <c r="F12" s="866"/>
      <c r="G12" s="854"/>
      <c r="H12" s="552" t="s">
        <v>723</v>
      </c>
      <c r="I12" s="559">
        <f>SUM(I8:I11)</f>
        <v>500000</v>
      </c>
      <c r="J12" s="560">
        <f t="shared" ref="J12:P12" si="0">SUM(J8:J11)</f>
        <v>0</v>
      </c>
      <c r="K12" s="559">
        <f t="shared" si="0"/>
        <v>1083000</v>
      </c>
      <c r="L12" s="560">
        <f t="shared" si="0"/>
        <v>730000</v>
      </c>
      <c r="M12" s="559">
        <f t="shared" si="0"/>
        <v>1583000</v>
      </c>
      <c r="N12" s="560">
        <f t="shared" si="0"/>
        <v>1235000</v>
      </c>
      <c r="O12" s="555">
        <f t="shared" si="0"/>
        <v>2083000</v>
      </c>
      <c r="P12" s="415">
        <f t="shared" si="0"/>
        <v>2039000</v>
      </c>
    </row>
    <row r="13" spans="1:16" x14ac:dyDescent="0.25">
      <c r="A13" s="342"/>
      <c r="B13" s="855" t="s">
        <v>54</v>
      </c>
      <c r="C13" s="858" t="s">
        <v>724</v>
      </c>
      <c r="D13" s="861">
        <v>2021</v>
      </c>
      <c r="E13" s="861">
        <v>2021</v>
      </c>
      <c r="F13" s="864">
        <v>333000</v>
      </c>
      <c r="G13" s="852"/>
      <c r="H13" s="551" t="s">
        <v>708</v>
      </c>
      <c r="I13" s="558"/>
      <c r="J13" s="414"/>
      <c r="K13" s="558"/>
      <c r="L13" s="414"/>
      <c r="M13" s="558"/>
      <c r="N13" s="414"/>
      <c r="O13" s="554"/>
      <c r="P13" s="414"/>
    </row>
    <row r="14" spans="1:16" x14ac:dyDescent="0.25">
      <c r="A14" s="342"/>
      <c r="B14" s="856"/>
      <c r="C14" s="859"/>
      <c r="D14" s="862"/>
      <c r="E14" s="862"/>
      <c r="F14" s="865"/>
      <c r="G14" s="853"/>
      <c r="H14" s="551" t="s">
        <v>709</v>
      </c>
      <c r="I14" s="558">
        <v>100000</v>
      </c>
      <c r="J14" s="414"/>
      <c r="K14" s="558">
        <v>200000</v>
      </c>
      <c r="L14" s="414"/>
      <c r="M14" s="558">
        <v>300000</v>
      </c>
      <c r="N14" s="414"/>
      <c r="O14" s="554">
        <v>333000</v>
      </c>
      <c r="P14" s="414"/>
    </row>
    <row r="15" spans="1:16" x14ac:dyDescent="0.25">
      <c r="A15" s="342"/>
      <c r="B15" s="856"/>
      <c r="C15" s="859"/>
      <c r="D15" s="862"/>
      <c r="E15" s="862"/>
      <c r="F15" s="865"/>
      <c r="G15" s="853"/>
      <c r="H15" s="551" t="s">
        <v>49</v>
      </c>
      <c r="I15" s="558"/>
      <c r="J15" s="414"/>
      <c r="K15" s="558"/>
      <c r="L15" s="414"/>
      <c r="M15" s="558"/>
      <c r="N15" s="414"/>
      <c r="O15" s="554"/>
      <c r="P15" s="414"/>
    </row>
    <row r="16" spans="1:16" x14ac:dyDescent="0.25">
      <c r="A16" s="342"/>
      <c r="B16" s="856"/>
      <c r="C16" s="859"/>
      <c r="D16" s="862"/>
      <c r="E16" s="862"/>
      <c r="F16" s="865"/>
      <c r="G16" s="853"/>
      <c r="H16" s="551" t="s">
        <v>710</v>
      </c>
      <c r="I16" s="558"/>
      <c r="J16" s="414"/>
      <c r="K16" s="558"/>
      <c r="L16" s="414"/>
      <c r="M16" s="558"/>
      <c r="N16" s="414"/>
      <c r="O16" s="554"/>
      <c r="P16" s="414"/>
    </row>
    <row r="17" spans="1:16" x14ac:dyDescent="0.25">
      <c r="A17" s="342"/>
      <c r="B17" s="857"/>
      <c r="C17" s="860"/>
      <c r="D17" s="863"/>
      <c r="E17" s="863"/>
      <c r="F17" s="866"/>
      <c r="G17" s="854"/>
      <c r="H17" s="552" t="s">
        <v>723</v>
      </c>
      <c r="I17" s="559">
        <f>SUM(I13:I16)</f>
        <v>100000</v>
      </c>
      <c r="J17" s="560">
        <f t="shared" ref="J17:P17" si="1">SUM(J13:J16)</f>
        <v>0</v>
      </c>
      <c r="K17" s="559">
        <f t="shared" si="1"/>
        <v>200000</v>
      </c>
      <c r="L17" s="560">
        <f t="shared" si="1"/>
        <v>0</v>
      </c>
      <c r="M17" s="559">
        <f t="shared" si="1"/>
        <v>300000</v>
      </c>
      <c r="N17" s="560">
        <f t="shared" si="1"/>
        <v>0</v>
      </c>
      <c r="O17" s="555">
        <f t="shared" si="1"/>
        <v>333000</v>
      </c>
      <c r="P17" s="415">
        <f t="shared" si="1"/>
        <v>0</v>
      </c>
    </row>
    <row r="18" spans="1:16" x14ac:dyDescent="0.25">
      <c r="A18" s="342"/>
      <c r="B18" s="855" t="s">
        <v>55</v>
      </c>
      <c r="C18" s="867" t="s">
        <v>726</v>
      </c>
      <c r="D18" s="861">
        <v>2020</v>
      </c>
      <c r="E18" s="861">
        <v>2021</v>
      </c>
      <c r="F18" s="864">
        <f>F23+F28+F33+F38+F43+F48+F53+F58+F63</f>
        <v>24283000</v>
      </c>
      <c r="G18" s="852"/>
      <c r="H18" s="551" t="s">
        <v>708</v>
      </c>
      <c r="I18" s="558"/>
      <c r="J18" s="414"/>
      <c r="K18" s="558"/>
      <c r="L18" s="414"/>
      <c r="M18" s="558"/>
      <c r="N18" s="414"/>
      <c r="O18" s="554"/>
      <c r="P18" s="414"/>
    </row>
    <row r="19" spans="1:16" x14ac:dyDescent="0.25">
      <c r="A19" s="342"/>
      <c r="B19" s="856"/>
      <c r="C19" s="868"/>
      <c r="D19" s="862"/>
      <c r="E19" s="862"/>
      <c r="F19" s="865"/>
      <c r="G19" s="853"/>
      <c r="H19" s="551" t="s">
        <v>709</v>
      </c>
      <c r="I19" s="558"/>
      <c r="J19" s="414"/>
      <c r="K19" s="558">
        <f t="shared" ref="K19:M19" si="2">K24+K29+K34+K39+K44+K49+K54+K59+K64</f>
        <v>3700000</v>
      </c>
      <c r="L19" s="414">
        <v>5579000</v>
      </c>
      <c r="M19" s="558">
        <f t="shared" si="2"/>
        <v>8753000</v>
      </c>
      <c r="N19" s="414">
        <v>8043000</v>
      </c>
      <c r="O19" s="554">
        <f>O24+O29+O34+O39+O44+O49+O54+O59+O64</f>
        <v>15583000</v>
      </c>
      <c r="P19" s="413">
        <f>P24+P29+P34+P39+P44+P49+P54+P59+P64</f>
        <v>11214000</v>
      </c>
    </row>
    <row r="20" spans="1:16" x14ac:dyDescent="0.25">
      <c r="A20" s="342"/>
      <c r="B20" s="856"/>
      <c r="C20" s="868"/>
      <c r="D20" s="862"/>
      <c r="E20" s="862"/>
      <c r="F20" s="865"/>
      <c r="G20" s="853"/>
      <c r="H20" s="551" t="s">
        <v>49</v>
      </c>
      <c r="I20" s="558"/>
      <c r="J20" s="414"/>
      <c r="K20" s="558"/>
      <c r="L20" s="414"/>
      <c r="M20" s="558"/>
      <c r="N20" s="414"/>
      <c r="O20" s="554"/>
      <c r="P20" s="414"/>
    </row>
    <row r="21" spans="1:16" x14ac:dyDescent="0.25">
      <c r="A21" s="342"/>
      <c r="B21" s="856"/>
      <c r="C21" s="868"/>
      <c r="D21" s="862"/>
      <c r="E21" s="862"/>
      <c r="F21" s="865"/>
      <c r="G21" s="853"/>
      <c r="H21" s="551" t="s">
        <v>710</v>
      </c>
      <c r="I21" s="558">
        <f>I26+I31+I36+I41+I46+I51+I56+I61+I66</f>
        <v>1400000</v>
      </c>
      <c r="J21" s="414"/>
      <c r="K21" s="558">
        <f>K26+K31+K36+K41+K46+K51+K56+K61+K66</f>
        <v>1900000</v>
      </c>
      <c r="L21" s="414"/>
      <c r="M21" s="558">
        <f>M26+M31+M36+M41+M46+M51+M56+M61+M66</f>
        <v>3600000</v>
      </c>
      <c r="N21" s="414"/>
      <c r="O21" s="554">
        <f t="shared" ref="O21:P21" si="3">O26+O31+O36+O41+O46+O51+O56+O61+O66</f>
        <v>8700000</v>
      </c>
      <c r="P21" s="413">
        <f t="shared" si="3"/>
        <v>965000</v>
      </c>
    </row>
    <row r="22" spans="1:16" x14ac:dyDescent="0.25">
      <c r="A22" s="342"/>
      <c r="B22" s="857"/>
      <c r="C22" s="869"/>
      <c r="D22" s="863"/>
      <c r="E22" s="863"/>
      <c r="F22" s="866"/>
      <c r="G22" s="854"/>
      <c r="H22" s="552" t="s">
        <v>723</v>
      </c>
      <c r="I22" s="559">
        <f>SUM(I18:I21)</f>
        <v>1400000</v>
      </c>
      <c r="J22" s="560">
        <f t="shared" ref="J22:P22" si="4">SUM(J18:J21)</f>
        <v>0</v>
      </c>
      <c r="K22" s="559">
        <f t="shared" si="4"/>
        <v>5600000</v>
      </c>
      <c r="L22" s="560">
        <f t="shared" si="4"/>
        <v>5579000</v>
      </c>
      <c r="M22" s="559">
        <f t="shared" si="4"/>
        <v>12353000</v>
      </c>
      <c r="N22" s="560">
        <f t="shared" si="4"/>
        <v>8043000</v>
      </c>
      <c r="O22" s="555">
        <f t="shared" si="4"/>
        <v>24283000</v>
      </c>
      <c r="P22" s="415">
        <f t="shared" si="4"/>
        <v>12179000</v>
      </c>
    </row>
    <row r="23" spans="1:16" x14ac:dyDescent="0.25">
      <c r="A23" s="342"/>
      <c r="B23" s="837" t="s">
        <v>727</v>
      </c>
      <c r="C23" s="840" t="s">
        <v>728</v>
      </c>
      <c r="D23" s="843">
        <v>2021</v>
      </c>
      <c r="E23" s="843">
        <v>2021</v>
      </c>
      <c r="F23" s="831">
        <v>4200000</v>
      </c>
      <c r="G23" s="846"/>
      <c r="H23" s="551" t="s">
        <v>708</v>
      </c>
      <c r="I23" s="558"/>
      <c r="J23" s="414"/>
      <c r="K23" s="558"/>
      <c r="L23" s="414"/>
      <c r="M23" s="558"/>
      <c r="N23" s="414"/>
      <c r="O23" s="554"/>
      <c r="P23" s="414"/>
    </row>
    <row r="24" spans="1:16" x14ac:dyDescent="0.25">
      <c r="A24" s="342"/>
      <c r="B24" s="838"/>
      <c r="C24" s="841"/>
      <c r="D24" s="844"/>
      <c r="E24" s="844"/>
      <c r="F24" s="832"/>
      <c r="G24" s="847"/>
      <c r="H24" s="551" t="s">
        <v>709</v>
      </c>
      <c r="I24" s="558"/>
      <c r="J24" s="414"/>
      <c r="K24" s="558">
        <v>3700000</v>
      </c>
      <c r="L24" s="414"/>
      <c r="M24" s="558">
        <v>3700000</v>
      </c>
      <c r="N24" s="414"/>
      <c r="O24" s="554">
        <v>3700000</v>
      </c>
      <c r="P24" s="414">
        <v>3016000</v>
      </c>
    </row>
    <row r="25" spans="1:16" x14ac:dyDescent="0.25">
      <c r="A25" s="342"/>
      <c r="B25" s="838"/>
      <c r="C25" s="841"/>
      <c r="D25" s="844"/>
      <c r="E25" s="844"/>
      <c r="F25" s="832"/>
      <c r="G25" s="847"/>
      <c r="H25" s="551" t="s">
        <v>49</v>
      </c>
      <c r="I25" s="558"/>
      <c r="J25" s="414"/>
      <c r="K25" s="558"/>
      <c r="L25" s="414"/>
      <c r="M25" s="558"/>
      <c r="N25" s="414"/>
      <c r="O25" s="554"/>
      <c r="P25" s="414"/>
    </row>
    <row r="26" spans="1:16" x14ac:dyDescent="0.25">
      <c r="A26" s="342"/>
      <c r="B26" s="838"/>
      <c r="C26" s="841"/>
      <c r="D26" s="844"/>
      <c r="E26" s="844"/>
      <c r="F26" s="832"/>
      <c r="G26" s="847"/>
      <c r="H26" s="551" t="s">
        <v>710</v>
      </c>
      <c r="I26" s="558"/>
      <c r="J26" s="414"/>
      <c r="K26" s="558">
        <v>500000</v>
      </c>
      <c r="L26" s="414"/>
      <c r="M26" s="558">
        <v>500000</v>
      </c>
      <c r="N26" s="414"/>
      <c r="O26" s="554">
        <v>500000</v>
      </c>
      <c r="P26" s="414"/>
    </row>
    <row r="27" spans="1:16" x14ac:dyDescent="0.25">
      <c r="A27" s="342"/>
      <c r="B27" s="839"/>
      <c r="C27" s="842"/>
      <c r="D27" s="845"/>
      <c r="E27" s="845"/>
      <c r="F27" s="833"/>
      <c r="G27" s="848"/>
      <c r="H27" s="552" t="s">
        <v>723</v>
      </c>
      <c r="I27" s="559">
        <f>I23+I24+I25+I26</f>
        <v>0</v>
      </c>
      <c r="J27" s="560">
        <f t="shared" ref="J27:P27" si="5">J23+J24+J25+J26</f>
        <v>0</v>
      </c>
      <c r="K27" s="559">
        <f t="shared" si="5"/>
        <v>4200000</v>
      </c>
      <c r="L27" s="560">
        <f t="shared" si="5"/>
        <v>0</v>
      </c>
      <c r="M27" s="559">
        <f t="shared" si="5"/>
        <v>4200000</v>
      </c>
      <c r="N27" s="560">
        <f t="shared" si="5"/>
        <v>0</v>
      </c>
      <c r="O27" s="555">
        <f t="shared" si="5"/>
        <v>4200000</v>
      </c>
      <c r="P27" s="415">
        <f t="shared" si="5"/>
        <v>3016000</v>
      </c>
    </row>
    <row r="28" spans="1:16" x14ac:dyDescent="0.25">
      <c r="A28" s="342"/>
      <c r="B28" s="837" t="s">
        <v>729</v>
      </c>
      <c r="C28" s="840" t="s">
        <v>730</v>
      </c>
      <c r="D28" s="843">
        <v>2021</v>
      </c>
      <c r="E28" s="843">
        <v>2021</v>
      </c>
      <c r="F28" s="831">
        <v>2200000</v>
      </c>
      <c r="G28" s="834"/>
      <c r="H28" s="551" t="s">
        <v>708</v>
      </c>
      <c r="I28" s="558"/>
      <c r="J28" s="414"/>
      <c r="K28" s="558"/>
      <c r="L28" s="414"/>
      <c r="M28" s="558"/>
      <c r="N28" s="414"/>
      <c r="O28" s="554"/>
      <c r="P28" s="414"/>
    </row>
    <row r="29" spans="1:16" x14ac:dyDescent="0.25">
      <c r="A29" s="342"/>
      <c r="B29" s="838"/>
      <c r="C29" s="841"/>
      <c r="D29" s="844"/>
      <c r="E29" s="844"/>
      <c r="F29" s="832"/>
      <c r="G29" s="835"/>
      <c r="H29" s="551" t="s">
        <v>709</v>
      </c>
      <c r="I29" s="558"/>
      <c r="J29" s="414"/>
      <c r="K29" s="558"/>
      <c r="L29" s="414"/>
      <c r="M29" s="558">
        <v>1200000</v>
      </c>
      <c r="N29" s="414"/>
      <c r="O29" s="554">
        <v>1200000</v>
      </c>
      <c r="P29" s="414"/>
    </row>
    <row r="30" spans="1:16" x14ac:dyDescent="0.25">
      <c r="A30" s="342"/>
      <c r="B30" s="838"/>
      <c r="C30" s="841"/>
      <c r="D30" s="844"/>
      <c r="E30" s="844"/>
      <c r="F30" s="832"/>
      <c r="G30" s="835"/>
      <c r="H30" s="551" t="s">
        <v>49</v>
      </c>
      <c r="I30" s="558"/>
      <c r="J30" s="414"/>
      <c r="K30" s="558"/>
      <c r="L30" s="414"/>
      <c r="M30" s="558"/>
      <c r="N30" s="414"/>
      <c r="O30" s="554"/>
      <c r="P30" s="414"/>
    </row>
    <row r="31" spans="1:16" x14ac:dyDescent="0.25">
      <c r="A31" s="342"/>
      <c r="B31" s="838"/>
      <c r="C31" s="841"/>
      <c r="D31" s="844"/>
      <c r="E31" s="844"/>
      <c r="F31" s="832"/>
      <c r="G31" s="835"/>
      <c r="H31" s="551" t="s">
        <v>710</v>
      </c>
      <c r="I31" s="558"/>
      <c r="J31" s="414"/>
      <c r="K31" s="558"/>
      <c r="L31" s="414"/>
      <c r="M31" s="558">
        <v>1000000</v>
      </c>
      <c r="N31" s="414"/>
      <c r="O31" s="554">
        <v>1000000</v>
      </c>
      <c r="P31" s="414"/>
    </row>
    <row r="32" spans="1:16" ht="16.5" thickBot="1" x14ac:dyDescent="0.3">
      <c r="A32" s="342"/>
      <c r="B32" s="839"/>
      <c r="C32" s="842"/>
      <c r="D32" s="845"/>
      <c r="E32" s="845"/>
      <c r="F32" s="833"/>
      <c r="G32" s="836"/>
      <c r="H32" s="552" t="s">
        <v>723</v>
      </c>
      <c r="I32" s="559">
        <f>I28+I29+I30+I31</f>
        <v>0</v>
      </c>
      <c r="J32" s="560">
        <f t="shared" ref="J32:P32" si="6">J28+J29+J30+J31</f>
        <v>0</v>
      </c>
      <c r="K32" s="559">
        <f t="shared" si="6"/>
        <v>0</v>
      </c>
      <c r="L32" s="560">
        <f t="shared" si="6"/>
        <v>0</v>
      </c>
      <c r="M32" s="559">
        <f t="shared" si="6"/>
        <v>2200000</v>
      </c>
      <c r="N32" s="560">
        <f t="shared" si="6"/>
        <v>0</v>
      </c>
      <c r="O32" s="555">
        <f t="shared" si="6"/>
        <v>2200000</v>
      </c>
      <c r="P32" s="415">
        <f t="shared" si="6"/>
        <v>0</v>
      </c>
    </row>
    <row r="33" spans="1:16" x14ac:dyDescent="0.25">
      <c r="A33" s="411"/>
      <c r="B33" s="837" t="s">
        <v>731</v>
      </c>
      <c r="C33" s="840" t="s">
        <v>734</v>
      </c>
      <c r="D33" s="843">
        <v>2021</v>
      </c>
      <c r="E33" s="843">
        <v>2021</v>
      </c>
      <c r="F33" s="831">
        <v>4553000</v>
      </c>
      <c r="G33" s="834"/>
      <c r="H33" s="551" t="s">
        <v>708</v>
      </c>
      <c r="I33" s="558"/>
      <c r="J33" s="414"/>
      <c r="K33" s="558"/>
      <c r="L33" s="414"/>
      <c r="M33" s="558"/>
      <c r="N33" s="414"/>
      <c r="O33" s="554"/>
      <c r="P33" s="414"/>
    </row>
    <row r="34" spans="1:16" x14ac:dyDescent="0.25">
      <c r="A34" s="411"/>
      <c r="B34" s="838"/>
      <c r="C34" s="841"/>
      <c r="D34" s="844"/>
      <c r="E34" s="844"/>
      <c r="F34" s="832"/>
      <c r="G34" s="835"/>
      <c r="H34" s="551" t="s">
        <v>709</v>
      </c>
      <c r="I34" s="558"/>
      <c r="J34" s="414"/>
      <c r="K34" s="558"/>
      <c r="L34" s="414">
        <v>2914000</v>
      </c>
      <c r="M34" s="558">
        <v>3853000</v>
      </c>
      <c r="N34" s="414">
        <v>3029000</v>
      </c>
      <c r="O34" s="554">
        <v>3853000</v>
      </c>
      <c r="P34" s="414">
        <v>3029000</v>
      </c>
    </row>
    <row r="35" spans="1:16" x14ac:dyDescent="0.25">
      <c r="A35" s="411"/>
      <c r="B35" s="838"/>
      <c r="C35" s="841"/>
      <c r="D35" s="844"/>
      <c r="E35" s="844"/>
      <c r="F35" s="832"/>
      <c r="G35" s="835"/>
      <c r="H35" s="551" t="s">
        <v>49</v>
      </c>
      <c r="I35" s="558"/>
      <c r="J35" s="414"/>
      <c r="K35" s="558"/>
      <c r="L35" s="414"/>
      <c r="M35" s="558"/>
      <c r="N35" s="414"/>
      <c r="O35" s="554"/>
      <c r="P35" s="414"/>
    </row>
    <row r="36" spans="1:16" x14ac:dyDescent="0.25">
      <c r="A36" s="411"/>
      <c r="B36" s="838"/>
      <c r="C36" s="841"/>
      <c r="D36" s="844"/>
      <c r="E36" s="844"/>
      <c r="F36" s="832"/>
      <c r="G36" s="835"/>
      <c r="H36" s="551" t="s">
        <v>710</v>
      </c>
      <c r="I36" s="558"/>
      <c r="J36" s="414"/>
      <c r="K36" s="558"/>
      <c r="L36" s="414"/>
      <c r="M36" s="558">
        <v>700000</v>
      </c>
      <c r="N36" s="414"/>
      <c r="O36" s="554">
        <v>700000</v>
      </c>
      <c r="P36" s="414">
        <v>965000</v>
      </c>
    </row>
    <row r="37" spans="1:16" ht="16.5" thickBot="1" x14ac:dyDescent="0.3">
      <c r="A37" s="411"/>
      <c r="B37" s="839"/>
      <c r="C37" s="842"/>
      <c r="D37" s="845"/>
      <c r="E37" s="845"/>
      <c r="F37" s="833"/>
      <c r="G37" s="836"/>
      <c r="H37" s="552" t="s">
        <v>723</v>
      </c>
      <c r="I37" s="559">
        <f>I33+I34+I35+I36</f>
        <v>0</v>
      </c>
      <c r="J37" s="560">
        <f t="shared" ref="J37:P37" si="7">J33+J34+J35+J36</f>
        <v>0</v>
      </c>
      <c r="K37" s="559">
        <f t="shared" si="7"/>
        <v>0</v>
      </c>
      <c r="L37" s="560">
        <f t="shared" si="7"/>
        <v>2914000</v>
      </c>
      <c r="M37" s="559">
        <f t="shared" si="7"/>
        <v>4553000</v>
      </c>
      <c r="N37" s="560">
        <f t="shared" si="7"/>
        <v>3029000</v>
      </c>
      <c r="O37" s="555">
        <f t="shared" si="7"/>
        <v>4553000</v>
      </c>
      <c r="P37" s="415">
        <f t="shared" si="7"/>
        <v>3994000</v>
      </c>
    </row>
    <row r="38" spans="1:16" x14ac:dyDescent="0.25">
      <c r="A38" s="411"/>
      <c r="B38" s="837" t="s">
        <v>732</v>
      </c>
      <c r="C38" s="840" t="s">
        <v>735</v>
      </c>
      <c r="D38" s="843">
        <v>2021</v>
      </c>
      <c r="E38" s="843">
        <v>2021</v>
      </c>
      <c r="F38" s="831">
        <v>1200000</v>
      </c>
      <c r="G38" s="834"/>
      <c r="H38" s="551" t="s">
        <v>708</v>
      </c>
      <c r="I38" s="558"/>
      <c r="J38" s="414"/>
      <c r="K38" s="558"/>
      <c r="L38" s="414"/>
      <c r="M38" s="558"/>
      <c r="N38" s="414"/>
      <c r="O38" s="554"/>
      <c r="P38" s="414"/>
    </row>
    <row r="39" spans="1:16" x14ac:dyDescent="0.25">
      <c r="A39" s="411"/>
      <c r="B39" s="838"/>
      <c r="C39" s="841"/>
      <c r="D39" s="844"/>
      <c r="E39" s="844"/>
      <c r="F39" s="832"/>
      <c r="G39" s="835"/>
      <c r="H39" s="551" t="s">
        <v>709</v>
      </c>
      <c r="I39" s="558"/>
      <c r="J39" s="414"/>
      <c r="K39" s="558"/>
      <c r="L39" s="414">
        <v>1071000</v>
      </c>
      <c r="M39" s="558"/>
      <c r="N39" s="414">
        <v>1071000</v>
      </c>
      <c r="O39" s="554">
        <v>1200000</v>
      </c>
      <c r="P39" s="414">
        <v>1071000</v>
      </c>
    </row>
    <row r="40" spans="1:16" x14ac:dyDescent="0.25">
      <c r="A40" s="411"/>
      <c r="B40" s="838"/>
      <c r="C40" s="841"/>
      <c r="D40" s="844"/>
      <c r="E40" s="844"/>
      <c r="F40" s="832"/>
      <c r="G40" s="835"/>
      <c r="H40" s="551" t="s">
        <v>49</v>
      </c>
      <c r="I40" s="558"/>
      <c r="J40" s="414"/>
      <c r="K40" s="558"/>
      <c r="L40" s="414"/>
      <c r="M40" s="558"/>
      <c r="N40" s="414"/>
      <c r="O40" s="554"/>
      <c r="P40" s="414"/>
    </row>
    <row r="41" spans="1:16" x14ac:dyDescent="0.25">
      <c r="A41" s="411"/>
      <c r="B41" s="838"/>
      <c r="C41" s="841"/>
      <c r="D41" s="844"/>
      <c r="E41" s="844"/>
      <c r="F41" s="832"/>
      <c r="G41" s="835"/>
      <c r="H41" s="551" t="s">
        <v>710</v>
      </c>
      <c r="I41" s="558"/>
      <c r="J41" s="414"/>
      <c r="K41" s="558"/>
      <c r="L41" s="414"/>
      <c r="M41" s="558"/>
      <c r="N41" s="414"/>
      <c r="O41" s="554"/>
      <c r="P41" s="414"/>
    </row>
    <row r="42" spans="1:16" ht="16.5" thickBot="1" x14ac:dyDescent="0.3">
      <c r="A42" s="411"/>
      <c r="B42" s="839"/>
      <c r="C42" s="842"/>
      <c r="D42" s="845"/>
      <c r="E42" s="845"/>
      <c r="F42" s="833"/>
      <c r="G42" s="836"/>
      <c r="H42" s="552" t="s">
        <v>723</v>
      </c>
      <c r="I42" s="559">
        <f>I38+I39+I40+I41</f>
        <v>0</v>
      </c>
      <c r="J42" s="560">
        <f t="shared" ref="J42:P42" si="8">J38+J39+J40+J41</f>
        <v>0</v>
      </c>
      <c r="K42" s="559">
        <f t="shared" si="8"/>
        <v>0</v>
      </c>
      <c r="L42" s="560">
        <f t="shared" si="8"/>
        <v>1071000</v>
      </c>
      <c r="M42" s="559">
        <f t="shared" si="8"/>
        <v>0</v>
      </c>
      <c r="N42" s="560">
        <f t="shared" si="8"/>
        <v>1071000</v>
      </c>
      <c r="O42" s="555">
        <f t="shared" si="8"/>
        <v>1200000</v>
      </c>
      <c r="P42" s="415">
        <f t="shared" si="8"/>
        <v>1071000</v>
      </c>
    </row>
    <row r="43" spans="1:16" x14ac:dyDescent="0.25">
      <c r="A43" s="411"/>
      <c r="B43" s="837" t="s">
        <v>733</v>
      </c>
      <c r="C43" s="840" t="s">
        <v>736</v>
      </c>
      <c r="D43" s="843">
        <v>2021</v>
      </c>
      <c r="E43" s="843">
        <v>2021</v>
      </c>
      <c r="F43" s="831">
        <v>1600000</v>
      </c>
      <c r="G43" s="834"/>
      <c r="H43" s="551" t="s">
        <v>708</v>
      </c>
      <c r="I43" s="558"/>
      <c r="J43" s="414"/>
      <c r="K43" s="558"/>
      <c r="L43" s="414"/>
      <c r="M43" s="558"/>
      <c r="N43" s="414"/>
      <c r="O43" s="554"/>
      <c r="P43" s="414"/>
    </row>
    <row r="44" spans="1:16" x14ac:dyDescent="0.25">
      <c r="A44" s="411"/>
      <c r="B44" s="838"/>
      <c r="C44" s="841"/>
      <c r="D44" s="844"/>
      <c r="E44" s="844"/>
      <c r="F44" s="832"/>
      <c r="G44" s="835"/>
      <c r="H44" s="551" t="s">
        <v>709</v>
      </c>
      <c r="I44" s="558"/>
      <c r="J44" s="414"/>
      <c r="K44" s="558"/>
      <c r="L44" s="414">
        <v>1594000</v>
      </c>
      <c r="M44" s="558"/>
      <c r="N44" s="414">
        <v>1594000</v>
      </c>
      <c r="O44" s="554">
        <v>1600000</v>
      </c>
      <c r="P44" s="414">
        <v>1594000</v>
      </c>
    </row>
    <row r="45" spans="1:16" x14ac:dyDescent="0.25">
      <c r="A45" s="411"/>
      <c r="B45" s="838"/>
      <c r="C45" s="841"/>
      <c r="D45" s="844"/>
      <c r="E45" s="844"/>
      <c r="F45" s="832"/>
      <c r="G45" s="835"/>
      <c r="H45" s="551" t="s">
        <v>49</v>
      </c>
      <c r="I45" s="558"/>
      <c r="J45" s="414"/>
      <c r="K45" s="558"/>
      <c r="L45" s="414"/>
      <c r="M45" s="558"/>
      <c r="N45" s="414"/>
      <c r="O45" s="554"/>
      <c r="P45" s="414"/>
    </row>
    <row r="46" spans="1:16" x14ac:dyDescent="0.25">
      <c r="A46" s="411"/>
      <c r="B46" s="838"/>
      <c r="C46" s="841"/>
      <c r="D46" s="844"/>
      <c r="E46" s="844"/>
      <c r="F46" s="832"/>
      <c r="G46" s="835"/>
      <c r="H46" s="551" t="s">
        <v>710</v>
      </c>
      <c r="I46" s="558"/>
      <c r="J46" s="414"/>
      <c r="K46" s="558"/>
      <c r="L46" s="414"/>
      <c r="M46" s="558"/>
      <c r="N46" s="414"/>
      <c r="O46" s="554"/>
      <c r="P46" s="414"/>
    </row>
    <row r="47" spans="1:16" ht="16.5" thickBot="1" x14ac:dyDescent="0.3">
      <c r="A47" s="411"/>
      <c r="B47" s="839"/>
      <c r="C47" s="842"/>
      <c r="D47" s="845"/>
      <c r="E47" s="845"/>
      <c r="F47" s="833"/>
      <c r="G47" s="836"/>
      <c r="H47" s="552" t="s">
        <v>723</v>
      </c>
      <c r="I47" s="559">
        <f>I43+I44+I45+I46</f>
        <v>0</v>
      </c>
      <c r="J47" s="560">
        <f t="shared" ref="J47:P47" si="9">J43+J44+J45+J46</f>
        <v>0</v>
      </c>
      <c r="K47" s="559">
        <f t="shared" si="9"/>
        <v>0</v>
      </c>
      <c r="L47" s="560">
        <f t="shared" si="9"/>
        <v>1594000</v>
      </c>
      <c r="M47" s="559">
        <f t="shared" si="9"/>
        <v>0</v>
      </c>
      <c r="N47" s="560">
        <f t="shared" si="9"/>
        <v>1594000</v>
      </c>
      <c r="O47" s="555">
        <f t="shared" si="9"/>
        <v>1600000</v>
      </c>
      <c r="P47" s="415">
        <f t="shared" si="9"/>
        <v>1594000</v>
      </c>
    </row>
    <row r="48" spans="1:16" x14ac:dyDescent="0.25">
      <c r="A48" s="411"/>
      <c r="B48" s="837" t="s">
        <v>737</v>
      </c>
      <c r="C48" s="840" t="s">
        <v>738</v>
      </c>
      <c r="D48" s="843">
        <v>2021</v>
      </c>
      <c r="E48" s="843">
        <v>2021</v>
      </c>
      <c r="F48" s="831">
        <v>1000000</v>
      </c>
      <c r="G48" s="834"/>
      <c r="H48" s="551" t="s">
        <v>708</v>
      </c>
      <c r="I48" s="558"/>
      <c r="J48" s="414"/>
      <c r="K48" s="558"/>
      <c r="L48" s="414"/>
      <c r="M48" s="558"/>
      <c r="N48" s="414"/>
      <c r="O48" s="554"/>
      <c r="P48" s="414"/>
    </row>
    <row r="49" spans="1:16" x14ac:dyDescent="0.25">
      <c r="A49" s="411"/>
      <c r="B49" s="838"/>
      <c r="C49" s="841"/>
      <c r="D49" s="844"/>
      <c r="E49" s="844"/>
      <c r="F49" s="832"/>
      <c r="G49" s="835"/>
      <c r="H49" s="551" t="s">
        <v>709</v>
      </c>
      <c r="I49" s="558"/>
      <c r="J49" s="414"/>
      <c r="K49" s="558"/>
      <c r="L49" s="414"/>
      <c r="M49" s="558"/>
      <c r="N49" s="414"/>
      <c r="O49" s="554">
        <v>1000000</v>
      </c>
      <c r="P49" s="414"/>
    </row>
    <row r="50" spans="1:16" x14ac:dyDescent="0.25">
      <c r="A50" s="411"/>
      <c r="B50" s="838"/>
      <c r="C50" s="841"/>
      <c r="D50" s="844"/>
      <c r="E50" s="844"/>
      <c r="F50" s="832"/>
      <c r="G50" s="835"/>
      <c r="H50" s="551" t="s">
        <v>49</v>
      </c>
      <c r="I50" s="558"/>
      <c r="J50" s="414"/>
      <c r="K50" s="558"/>
      <c r="L50" s="414"/>
      <c r="M50" s="558"/>
      <c r="N50" s="414"/>
      <c r="O50" s="554"/>
      <c r="P50" s="414"/>
    </row>
    <row r="51" spans="1:16" x14ac:dyDescent="0.25">
      <c r="A51" s="411"/>
      <c r="B51" s="838"/>
      <c r="C51" s="841"/>
      <c r="D51" s="844"/>
      <c r="E51" s="844"/>
      <c r="F51" s="832"/>
      <c r="G51" s="835"/>
      <c r="H51" s="551" t="s">
        <v>710</v>
      </c>
      <c r="I51" s="558"/>
      <c r="J51" s="414"/>
      <c r="K51" s="558"/>
      <c r="L51" s="414"/>
      <c r="M51" s="558"/>
      <c r="N51" s="414"/>
      <c r="O51" s="554"/>
      <c r="P51" s="414"/>
    </row>
    <row r="52" spans="1:16" ht="16.5" thickBot="1" x14ac:dyDescent="0.3">
      <c r="A52" s="411"/>
      <c r="B52" s="839"/>
      <c r="C52" s="842"/>
      <c r="D52" s="845"/>
      <c r="E52" s="845"/>
      <c r="F52" s="833"/>
      <c r="G52" s="836"/>
      <c r="H52" s="552" t="s">
        <v>723</v>
      </c>
      <c r="I52" s="559">
        <f>I48+I49+I50+I51</f>
        <v>0</v>
      </c>
      <c r="J52" s="560">
        <f t="shared" ref="J52:P52" si="10">J48+J49+J50+J51</f>
        <v>0</v>
      </c>
      <c r="K52" s="559">
        <f t="shared" si="10"/>
        <v>0</v>
      </c>
      <c r="L52" s="560">
        <f t="shared" si="10"/>
        <v>0</v>
      </c>
      <c r="M52" s="559">
        <f t="shared" si="10"/>
        <v>0</v>
      </c>
      <c r="N52" s="560">
        <f t="shared" si="10"/>
        <v>0</v>
      </c>
      <c r="O52" s="555">
        <f t="shared" si="10"/>
        <v>1000000</v>
      </c>
      <c r="P52" s="415">
        <f t="shared" si="10"/>
        <v>0</v>
      </c>
    </row>
    <row r="53" spans="1:16" x14ac:dyDescent="0.25">
      <c r="A53" s="411"/>
      <c r="B53" s="837" t="s">
        <v>739</v>
      </c>
      <c r="C53" s="840" t="s">
        <v>740</v>
      </c>
      <c r="D53" s="843">
        <v>2021</v>
      </c>
      <c r="E53" s="843">
        <v>2021</v>
      </c>
      <c r="F53" s="831">
        <v>5930000</v>
      </c>
      <c r="G53" s="834"/>
      <c r="H53" s="551" t="s">
        <v>708</v>
      </c>
      <c r="I53" s="558"/>
      <c r="J53" s="414"/>
      <c r="K53" s="558"/>
      <c r="L53" s="414"/>
      <c r="M53" s="558"/>
      <c r="N53" s="414"/>
      <c r="O53" s="554"/>
      <c r="P53" s="414"/>
    </row>
    <row r="54" spans="1:16" x14ac:dyDescent="0.25">
      <c r="A54" s="411"/>
      <c r="B54" s="838"/>
      <c r="C54" s="841"/>
      <c r="D54" s="844"/>
      <c r="E54" s="844"/>
      <c r="F54" s="832"/>
      <c r="G54" s="835"/>
      <c r="H54" s="551" t="s">
        <v>709</v>
      </c>
      <c r="I54" s="558"/>
      <c r="J54" s="414"/>
      <c r="K54" s="558"/>
      <c r="L54" s="414"/>
      <c r="M54" s="558"/>
      <c r="N54" s="414">
        <v>2349000</v>
      </c>
      <c r="O54" s="554">
        <v>3030000</v>
      </c>
      <c r="P54" s="414">
        <v>2504000</v>
      </c>
    </row>
    <row r="55" spans="1:16" x14ac:dyDescent="0.25">
      <c r="A55" s="411"/>
      <c r="B55" s="838"/>
      <c r="C55" s="841"/>
      <c r="D55" s="844"/>
      <c r="E55" s="844"/>
      <c r="F55" s="832"/>
      <c r="G55" s="835"/>
      <c r="H55" s="551" t="s">
        <v>49</v>
      </c>
      <c r="I55" s="558"/>
      <c r="J55" s="414"/>
      <c r="K55" s="558"/>
      <c r="L55" s="414"/>
      <c r="M55" s="558"/>
      <c r="N55" s="414"/>
      <c r="O55" s="554"/>
      <c r="P55" s="414"/>
    </row>
    <row r="56" spans="1:16" x14ac:dyDescent="0.25">
      <c r="A56" s="411"/>
      <c r="B56" s="838"/>
      <c r="C56" s="841"/>
      <c r="D56" s="844"/>
      <c r="E56" s="844"/>
      <c r="F56" s="832"/>
      <c r="G56" s="835"/>
      <c r="H56" s="551" t="s">
        <v>710</v>
      </c>
      <c r="I56" s="558"/>
      <c r="J56" s="414"/>
      <c r="K56" s="558"/>
      <c r="L56" s="414"/>
      <c r="M56" s="558"/>
      <c r="N56" s="414"/>
      <c r="O56" s="554">
        <v>2900000</v>
      </c>
      <c r="P56" s="414"/>
    </row>
    <row r="57" spans="1:16" ht="16.5" thickBot="1" x14ac:dyDescent="0.3">
      <c r="A57" s="411"/>
      <c r="B57" s="839"/>
      <c r="C57" s="842"/>
      <c r="D57" s="845"/>
      <c r="E57" s="845"/>
      <c r="F57" s="833"/>
      <c r="G57" s="836"/>
      <c r="H57" s="552" t="s">
        <v>723</v>
      </c>
      <c r="I57" s="559">
        <f>I53+I54+I55+I56</f>
        <v>0</v>
      </c>
      <c r="J57" s="560">
        <f t="shared" ref="J57:P57" si="11">J53+J54+J55+J56</f>
        <v>0</v>
      </c>
      <c r="K57" s="559">
        <f t="shared" si="11"/>
        <v>0</v>
      </c>
      <c r="L57" s="560">
        <f t="shared" si="11"/>
        <v>0</v>
      </c>
      <c r="M57" s="559">
        <f t="shared" si="11"/>
        <v>0</v>
      </c>
      <c r="N57" s="560">
        <f t="shared" si="11"/>
        <v>2349000</v>
      </c>
      <c r="O57" s="555">
        <f t="shared" si="11"/>
        <v>5930000</v>
      </c>
      <c r="P57" s="415">
        <f t="shared" si="11"/>
        <v>2504000</v>
      </c>
    </row>
    <row r="58" spans="1:16" x14ac:dyDescent="0.25">
      <c r="A58" s="411"/>
      <c r="B58" s="837" t="s">
        <v>741</v>
      </c>
      <c r="C58" s="840" t="s">
        <v>743</v>
      </c>
      <c r="D58" s="843">
        <v>2021</v>
      </c>
      <c r="E58" s="843">
        <v>2021</v>
      </c>
      <c r="F58" s="831">
        <v>1400000</v>
      </c>
      <c r="G58" s="834"/>
      <c r="H58" s="551" t="s">
        <v>708</v>
      </c>
      <c r="I58" s="558"/>
      <c r="J58" s="414"/>
      <c r="K58" s="558"/>
      <c r="L58" s="414"/>
      <c r="M58" s="558"/>
      <c r="N58" s="414"/>
      <c r="O58" s="554"/>
      <c r="P58" s="414"/>
    </row>
    <row r="59" spans="1:16" x14ac:dyDescent="0.25">
      <c r="A59" s="411"/>
      <c r="B59" s="838"/>
      <c r="C59" s="841"/>
      <c r="D59" s="844"/>
      <c r="E59" s="844"/>
      <c r="F59" s="832"/>
      <c r="G59" s="835"/>
      <c r="H59" s="551" t="s">
        <v>709</v>
      </c>
      <c r="I59" s="558"/>
      <c r="J59" s="414"/>
      <c r="K59" s="558"/>
      <c r="L59" s="414"/>
      <c r="M59" s="558"/>
      <c r="N59" s="414"/>
      <c r="O59" s="554"/>
      <c r="P59" s="414"/>
    </row>
    <row r="60" spans="1:16" x14ac:dyDescent="0.25">
      <c r="A60" s="411"/>
      <c r="B60" s="838"/>
      <c r="C60" s="841"/>
      <c r="D60" s="844"/>
      <c r="E60" s="844"/>
      <c r="F60" s="832"/>
      <c r="G60" s="835"/>
      <c r="H60" s="551" t="s">
        <v>49</v>
      </c>
      <c r="I60" s="558"/>
      <c r="J60" s="414"/>
      <c r="K60" s="558"/>
      <c r="L60" s="414"/>
      <c r="M60" s="558"/>
      <c r="N60" s="414"/>
      <c r="O60" s="554"/>
      <c r="P60" s="414"/>
    </row>
    <row r="61" spans="1:16" x14ac:dyDescent="0.25">
      <c r="A61" s="411"/>
      <c r="B61" s="838"/>
      <c r="C61" s="841"/>
      <c r="D61" s="844"/>
      <c r="E61" s="844"/>
      <c r="F61" s="832"/>
      <c r="G61" s="835"/>
      <c r="H61" s="551" t="s">
        <v>710</v>
      </c>
      <c r="I61" s="558">
        <v>1400000</v>
      </c>
      <c r="J61" s="414"/>
      <c r="K61" s="558">
        <v>1400000</v>
      </c>
      <c r="L61" s="414"/>
      <c r="M61" s="558">
        <v>1400000</v>
      </c>
      <c r="N61" s="414"/>
      <c r="O61" s="554">
        <v>1400000</v>
      </c>
      <c r="P61" s="414"/>
    </row>
    <row r="62" spans="1:16" ht="16.5" thickBot="1" x14ac:dyDescent="0.3">
      <c r="A62" s="411"/>
      <c r="B62" s="839"/>
      <c r="C62" s="842"/>
      <c r="D62" s="845"/>
      <c r="E62" s="845"/>
      <c r="F62" s="833"/>
      <c r="G62" s="836"/>
      <c r="H62" s="552" t="s">
        <v>723</v>
      </c>
      <c r="I62" s="559">
        <f>I58+I59+I60+I61</f>
        <v>1400000</v>
      </c>
      <c r="J62" s="560">
        <f t="shared" ref="J62:P62" si="12">J58+J59+J60+J61</f>
        <v>0</v>
      </c>
      <c r="K62" s="559">
        <f t="shared" si="12"/>
        <v>1400000</v>
      </c>
      <c r="L62" s="560">
        <f t="shared" si="12"/>
        <v>0</v>
      </c>
      <c r="M62" s="559">
        <f t="shared" si="12"/>
        <v>1400000</v>
      </c>
      <c r="N62" s="560">
        <f t="shared" si="12"/>
        <v>0</v>
      </c>
      <c r="O62" s="555">
        <f t="shared" si="12"/>
        <v>1400000</v>
      </c>
      <c r="P62" s="415">
        <f t="shared" si="12"/>
        <v>0</v>
      </c>
    </row>
    <row r="63" spans="1:16" x14ac:dyDescent="0.25">
      <c r="A63" s="411"/>
      <c r="B63" s="837" t="s">
        <v>742</v>
      </c>
      <c r="C63" s="840" t="s">
        <v>744</v>
      </c>
      <c r="D63" s="843">
        <v>2021</v>
      </c>
      <c r="E63" s="843">
        <v>2021</v>
      </c>
      <c r="F63" s="831">
        <v>2200000</v>
      </c>
      <c r="G63" s="834"/>
      <c r="H63" s="551" t="s">
        <v>708</v>
      </c>
      <c r="I63" s="558"/>
      <c r="J63" s="414"/>
      <c r="K63" s="558"/>
      <c r="L63" s="414"/>
      <c r="M63" s="558"/>
      <c r="N63" s="414"/>
      <c r="O63" s="554"/>
      <c r="P63" s="414"/>
    </row>
    <row r="64" spans="1:16" x14ac:dyDescent="0.25">
      <c r="A64" s="411"/>
      <c r="B64" s="838"/>
      <c r="C64" s="841"/>
      <c r="D64" s="844"/>
      <c r="E64" s="844"/>
      <c r="F64" s="832"/>
      <c r="G64" s="835"/>
      <c r="H64" s="551" t="s">
        <v>709</v>
      </c>
      <c r="I64" s="558"/>
      <c r="J64" s="414"/>
      <c r="K64" s="558"/>
      <c r="L64" s="414"/>
      <c r="M64" s="558"/>
      <c r="N64" s="414"/>
      <c r="O64" s="554"/>
      <c r="P64" s="414"/>
    </row>
    <row r="65" spans="1:16" x14ac:dyDescent="0.25">
      <c r="A65" s="411"/>
      <c r="B65" s="838"/>
      <c r="C65" s="841"/>
      <c r="D65" s="844"/>
      <c r="E65" s="844"/>
      <c r="F65" s="832"/>
      <c r="G65" s="835"/>
      <c r="H65" s="551" t="s">
        <v>49</v>
      </c>
      <c r="I65" s="558"/>
      <c r="J65" s="414"/>
      <c r="K65" s="558"/>
      <c r="L65" s="414"/>
      <c r="M65" s="558"/>
      <c r="N65" s="414"/>
      <c r="O65" s="554"/>
      <c r="P65" s="414"/>
    </row>
    <row r="66" spans="1:16" x14ac:dyDescent="0.25">
      <c r="A66" s="411"/>
      <c r="B66" s="838"/>
      <c r="C66" s="841"/>
      <c r="D66" s="844"/>
      <c r="E66" s="844"/>
      <c r="F66" s="832"/>
      <c r="G66" s="835"/>
      <c r="H66" s="551" t="s">
        <v>710</v>
      </c>
      <c r="I66" s="558"/>
      <c r="J66" s="414"/>
      <c r="K66" s="558"/>
      <c r="L66" s="414"/>
      <c r="M66" s="558"/>
      <c r="N66" s="414"/>
      <c r="O66" s="554">
        <v>2200000</v>
      </c>
      <c r="P66" s="414"/>
    </row>
    <row r="67" spans="1:16" ht="16.5" thickBot="1" x14ac:dyDescent="0.3">
      <c r="A67" s="411"/>
      <c r="B67" s="839"/>
      <c r="C67" s="842"/>
      <c r="D67" s="845"/>
      <c r="E67" s="845"/>
      <c r="F67" s="833"/>
      <c r="G67" s="836"/>
      <c r="H67" s="552" t="s">
        <v>723</v>
      </c>
      <c r="I67" s="559">
        <f>I63+I64+I65+I66</f>
        <v>0</v>
      </c>
      <c r="J67" s="560">
        <f t="shared" ref="J67" si="13">J63+J64+J65+J66</f>
        <v>0</v>
      </c>
      <c r="K67" s="559">
        <f t="shared" ref="K67" si="14">K63+K64+K65+K66</f>
        <v>0</v>
      </c>
      <c r="L67" s="560">
        <f t="shared" ref="L67" si="15">L63+L64+L65+L66</f>
        <v>0</v>
      </c>
      <c r="M67" s="559">
        <f t="shared" ref="M67" si="16">M63+M64+M65+M66</f>
        <v>0</v>
      </c>
      <c r="N67" s="560">
        <f t="shared" ref="N67" si="17">N63+N64+N65+N66</f>
        <v>0</v>
      </c>
      <c r="O67" s="555">
        <f t="shared" ref="O67" si="18">O63+O64+O65+O66</f>
        <v>2200000</v>
      </c>
      <c r="P67" s="415">
        <f t="shared" ref="P67" si="19">P63+P64+P65+P66</f>
        <v>0</v>
      </c>
    </row>
    <row r="68" spans="1:16" x14ac:dyDescent="0.25">
      <c r="A68" s="411"/>
      <c r="B68" s="878" t="s">
        <v>56</v>
      </c>
      <c r="C68" s="858" t="s">
        <v>746</v>
      </c>
      <c r="D68" s="861">
        <v>2021</v>
      </c>
      <c r="E68" s="861">
        <v>2021</v>
      </c>
      <c r="F68" s="864">
        <v>1500000</v>
      </c>
      <c r="G68" s="881"/>
      <c r="H68" s="551" t="s">
        <v>708</v>
      </c>
      <c r="I68" s="558"/>
      <c r="J68" s="414"/>
      <c r="K68" s="558"/>
      <c r="L68" s="414"/>
      <c r="M68" s="558"/>
      <c r="N68" s="414"/>
      <c r="O68" s="554"/>
      <c r="P68" s="414"/>
    </row>
    <row r="69" spans="1:16" x14ac:dyDescent="0.25">
      <c r="A69" s="411"/>
      <c r="B69" s="879"/>
      <c r="C69" s="859"/>
      <c r="D69" s="862"/>
      <c r="E69" s="862"/>
      <c r="F69" s="865"/>
      <c r="G69" s="882"/>
      <c r="H69" s="551" t="s">
        <v>709</v>
      </c>
      <c r="I69" s="558"/>
      <c r="J69" s="414"/>
      <c r="K69" s="558"/>
      <c r="L69" s="414"/>
      <c r="M69" s="558"/>
      <c r="N69" s="414"/>
      <c r="O69" s="554"/>
      <c r="P69" s="414"/>
    </row>
    <row r="70" spans="1:16" x14ac:dyDescent="0.25">
      <c r="A70" s="411"/>
      <c r="B70" s="879"/>
      <c r="C70" s="859"/>
      <c r="D70" s="862"/>
      <c r="E70" s="862"/>
      <c r="F70" s="865"/>
      <c r="G70" s="882"/>
      <c r="H70" s="551" t="s">
        <v>49</v>
      </c>
      <c r="I70" s="558"/>
      <c r="J70" s="414"/>
      <c r="K70" s="558"/>
      <c r="L70" s="414"/>
      <c r="M70" s="558"/>
      <c r="N70" s="414"/>
      <c r="O70" s="554"/>
      <c r="P70" s="414"/>
    </row>
    <row r="71" spans="1:16" x14ac:dyDescent="0.25">
      <c r="A71" s="411"/>
      <c r="B71" s="879"/>
      <c r="C71" s="859"/>
      <c r="D71" s="862"/>
      <c r="E71" s="862"/>
      <c r="F71" s="865"/>
      <c r="G71" s="882"/>
      <c r="H71" s="551" t="s">
        <v>710</v>
      </c>
      <c r="I71" s="558"/>
      <c r="J71" s="414"/>
      <c r="K71" s="558"/>
      <c r="L71" s="414"/>
      <c r="M71" s="558"/>
      <c r="N71" s="414"/>
      <c r="O71" s="554">
        <v>1500000</v>
      </c>
      <c r="P71" s="414"/>
    </row>
    <row r="72" spans="1:16" ht="16.5" thickBot="1" x14ac:dyDescent="0.3">
      <c r="A72" s="411"/>
      <c r="B72" s="880"/>
      <c r="C72" s="860"/>
      <c r="D72" s="863"/>
      <c r="E72" s="863"/>
      <c r="F72" s="866"/>
      <c r="G72" s="883"/>
      <c r="H72" s="552" t="s">
        <v>723</v>
      </c>
      <c r="I72" s="559">
        <f>I68+I69+I70+I71</f>
        <v>0</v>
      </c>
      <c r="J72" s="560">
        <f t="shared" ref="J72" si="20">J68+J69+J70+J71</f>
        <v>0</v>
      </c>
      <c r="K72" s="559">
        <f t="shared" ref="K72" si="21">K68+K69+K70+K71</f>
        <v>0</v>
      </c>
      <c r="L72" s="560">
        <f t="shared" ref="L72" si="22">L68+L69+L70+L71</f>
        <v>0</v>
      </c>
      <c r="M72" s="559">
        <f t="shared" ref="M72" si="23">M68+M69+M70+M71</f>
        <v>0</v>
      </c>
      <c r="N72" s="560">
        <f t="shared" ref="N72" si="24">N68+N69+N70+N71</f>
        <v>0</v>
      </c>
      <c r="O72" s="555">
        <f t="shared" ref="O72" si="25">O68+O69+O70+O71</f>
        <v>1500000</v>
      </c>
      <c r="P72" s="415">
        <f t="shared" ref="P72" si="26">P68+P69+P70+P71</f>
        <v>0</v>
      </c>
    </row>
    <row r="73" spans="1:16" x14ac:dyDescent="0.25">
      <c r="A73" s="411"/>
      <c r="B73" s="878" t="s">
        <v>57</v>
      </c>
      <c r="C73" s="858" t="s">
        <v>747</v>
      </c>
      <c r="D73" s="861">
        <v>2021</v>
      </c>
      <c r="E73" s="861">
        <v>2021</v>
      </c>
      <c r="F73" s="864">
        <v>1700000</v>
      </c>
      <c r="G73" s="881"/>
      <c r="H73" s="551" t="s">
        <v>708</v>
      </c>
      <c r="I73" s="558"/>
      <c r="J73" s="414"/>
      <c r="K73" s="558"/>
      <c r="L73" s="414"/>
      <c r="M73" s="558"/>
      <c r="N73" s="414"/>
      <c r="O73" s="554"/>
      <c r="P73" s="414"/>
    </row>
    <row r="74" spans="1:16" x14ac:dyDescent="0.25">
      <c r="A74" s="411"/>
      <c r="B74" s="879"/>
      <c r="C74" s="859"/>
      <c r="D74" s="862"/>
      <c r="E74" s="862"/>
      <c r="F74" s="865"/>
      <c r="G74" s="882"/>
      <c r="H74" s="551" t="s">
        <v>709</v>
      </c>
      <c r="I74" s="558"/>
      <c r="J74" s="414"/>
      <c r="K74" s="558"/>
      <c r="L74" s="414"/>
      <c r="M74" s="558"/>
      <c r="N74" s="414"/>
      <c r="O74" s="554"/>
      <c r="P74" s="414"/>
    </row>
    <row r="75" spans="1:16" x14ac:dyDescent="0.25">
      <c r="A75" s="411"/>
      <c r="B75" s="879"/>
      <c r="C75" s="859"/>
      <c r="D75" s="862"/>
      <c r="E75" s="862"/>
      <c r="F75" s="865"/>
      <c r="G75" s="882"/>
      <c r="H75" s="551" t="s">
        <v>49</v>
      </c>
      <c r="I75" s="558"/>
      <c r="J75" s="414"/>
      <c r="K75" s="558"/>
      <c r="L75" s="414"/>
      <c r="M75" s="558"/>
      <c r="N75" s="414"/>
      <c r="O75" s="554"/>
      <c r="P75" s="414"/>
    </row>
    <row r="76" spans="1:16" x14ac:dyDescent="0.25">
      <c r="A76" s="411"/>
      <c r="B76" s="879"/>
      <c r="C76" s="859"/>
      <c r="D76" s="862"/>
      <c r="E76" s="862"/>
      <c r="F76" s="865"/>
      <c r="G76" s="882"/>
      <c r="H76" s="551" t="s">
        <v>710</v>
      </c>
      <c r="I76" s="558"/>
      <c r="J76" s="414"/>
      <c r="K76" s="558"/>
      <c r="L76" s="414"/>
      <c r="M76" s="558">
        <v>1700000</v>
      </c>
      <c r="N76" s="414"/>
      <c r="O76" s="554">
        <v>1700000</v>
      </c>
      <c r="P76" s="414"/>
    </row>
    <row r="77" spans="1:16" ht="16.5" thickBot="1" x14ac:dyDescent="0.3">
      <c r="A77" s="411"/>
      <c r="B77" s="880"/>
      <c r="C77" s="860"/>
      <c r="D77" s="863"/>
      <c r="E77" s="863"/>
      <c r="F77" s="866"/>
      <c r="G77" s="883"/>
      <c r="H77" s="552" t="s">
        <v>723</v>
      </c>
      <c r="I77" s="559">
        <f>I73+I74+I75+I76</f>
        <v>0</v>
      </c>
      <c r="J77" s="560">
        <f t="shared" ref="J77" si="27">J73+J74+J75+J76</f>
        <v>0</v>
      </c>
      <c r="K77" s="559">
        <f t="shared" ref="K77" si="28">K73+K74+K75+K76</f>
        <v>0</v>
      </c>
      <c r="L77" s="560">
        <f t="shared" ref="L77" si="29">L73+L74+L75+L76</f>
        <v>0</v>
      </c>
      <c r="M77" s="559">
        <f t="shared" ref="M77" si="30">M73+M74+M75+M76</f>
        <v>1700000</v>
      </c>
      <c r="N77" s="560">
        <f t="shared" ref="N77" si="31">N73+N74+N75+N76</f>
        <v>0</v>
      </c>
      <c r="O77" s="555">
        <f t="shared" ref="O77" si="32">O73+O74+O75+O76</f>
        <v>1700000</v>
      </c>
      <c r="P77" s="415">
        <f t="shared" ref="P77" si="33">P73+P74+P75+P76</f>
        <v>0</v>
      </c>
    </row>
    <row r="78" spans="1:16" x14ac:dyDescent="0.25">
      <c r="A78" s="411"/>
      <c r="B78" s="878" t="s">
        <v>58</v>
      </c>
      <c r="C78" s="858" t="s">
        <v>749</v>
      </c>
      <c r="D78" s="861">
        <v>2021</v>
      </c>
      <c r="E78" s="861">
        <v>2021</v>
      </c>
      <c r="F78" s="864">
        <v>3000000</v>
      </c>
      <c r="G78" s="881"/>
      <c r="H78" s="551" t="s">
        <v>708</v>
      </c>
      <c r="I78" s="558"/>
      <c r="J78" s="414"/>
      <c r="K78" s="558"/>
      <c r="L78" s="414"/>
      <c r="M78" s="558"/>
      <c r="N78" s="414"/>
      <c r="O78" s="554"/>
      <c r="P78" s="414"/>
    </row>
    <row r="79" spans="1:16" x14ac:dyDescent="0.25">
      <c r="A79" s="411"/>
      <c r="B79" s="879"/>
      <c r="C79" s="859"/>
      <c r="D79" s="862"/>
      <c r="E79" s="862"/>
      <c r="F79" s="865"/>
      <c r="G79" s="882"/>
      <c r="H79" s="551" t="s">
        <v>709</v>
      </c>
      <c r="I79" s="558">
        <v>2500000</v>
      </c>
      <c r="J79" s="414">
        <v>1984000</v>
      </c>
      <c r="K79" s="558">
        <v>2500000</v>
      </c>
      <c r="L79" s="414">
        <v>1984000</v>
      </c>
      <c r="M79" s="558">
        <v>2500000</v>
      </c>
      <c r="N79" s="414">
        <v>2502000</v>
      </c>
      <c r="O79" s="554">
        <v>2500000</v>
      </c>
      <c r="P79" s="414">
        <v>2502000</v>
      </c>
    </row>
    <row r="80" spans="1:16" x14ac:dyDescent="0.25">
      <c r="A80" s="411"/>
      <c r="B80" s="879"/>
      <c r="C80" s="859"/>
      <c r="D80" s="862"/>
      <c r="E80" s="862"/>
      <c r="F80" s="865"/>
      <c r="G80" s="882"/>
      <c r="H80" s="551" t="s">
        <v>49</v>
      </c>
      <c r="I80" s="558"/>
      <c r="J80" s="414"/>
      <c r="K80" s="558"/>
      <c r="L80" s="414"/>
      <c r="M80" s="558"/>
      <c r="N80" s="414"/>
      <c r="O80" s="554"/>
      <c r="P80" s="414"/>
    </row>
    <row r="81" spans="1:16" x14ac:dyDescent="0.25">
      <c r="A81" s="411"/>
      <c r="B81" s="879"/>
      <c r="C81" s="859"/>
      <c r="D81" s="862"/>
      <c r="E81" s="862"/>
      <c r="F81" s="865"/>
      <c r="G81" s="882"/>
      <c r="H81" s="551" t="s">
        <v>710</v>
      </c>
      <c r="I81" s="558">
        <v>500000</v>
      </c>
      <c r="J81" s="414"/>
      <c r="K81" s="558">
        <v>500000</v>
      </c>
      <c r="L81" s="414"/>
      <c r="M81" s="558">
        <v>500000</v>
      </c>
      <c r="N81" s="414"/>
      <c r="O81" s="554">
        <v>500000</v>
      </c>
      <c r="P81" s="414"/>
    </row>
    <row r="82" spans="1:16" ht="16.5" thickBot="1" x14ac:dyDescent="0.3">
      <c r="A82" s="411"/>
      <c r="B82" s="880"/>
      <c r="C82" s="860"/>
      <c r="D82" s="863"/>
      <c r="E82" s="863"/>
      <c r="F82" s="866"/>
      <c r="G82" s="883"/>
      <c r="H82" s="552" t="s">
        <v>723</v>
      </c>
      <c r="I82" s="559">
        <f t="shared" ref="I82" si="34">I78+I79+I80+I81</f>
        <v>3000000</v>
      </c>
      <c r="J82" s="560">
        <f t="shared" ref="J82" si="35">J78+J79+J80+J81</f>
        <v>1984000</v>
      </c>
      <c r="K82" s="559">
        <f t="shared" ref="K82" si="36">K78+K79+K80+K81</f>
        <v>3000000</v>
      </c>
      <c r="L82" s="560">
        <f t="shared" ref="L82" si="37">L78+L79+L80+L81</f>
        <v>1984000</v>
      </c>
      <c r="M82" s="559">
        <f t="shared" ref="M82" si="38">M78+M79+M80+M81</f>
        <v>3000000</v>
      </c>
      <c r="N82" s="560">
        <f t="shared" ref="N82" si="39">N78+N79+N80+N81</f>
        <v>2502000</v>
      </c>
      <c r="O82" s="555">
        <f t="shared" ref="O82" si="40">O78+O79+O80+O81</f>
        <v>3000000</v>
      </c>
      <c r="P82" s="415">
        <f t="shared" ref="P82" si="41">P78+P79+P80+P81</f>
        <v>2502000</v>
      </c>
    </row>
    <row r="83" spans="1:16" x14ac:dyDescent="0.25">
      <c r="A83" s="411"/>
      <c r="B83" s="878" t="s">
        <v>59</v>
      </c>
      <c r="C83" s="858" t="s">
        <v>750</v>
      </c>
      <c r="D83" s="861">
        <v>2021</v>
      </c>
      <c r="E83" s="861">
        <v>2021</v>
      </c>
      <c r="F83" s="864">
        <v>3467000</v>
      </c>
      <c r="G83" s="881"/>
      <c r="H83" s="551" t="s">
        <v>708</v>
      </c>
      <c r="I83" s="558"/>
      <c r="J83" s="414"/>
      <c r="K83" s="558"/>
      <c r="L83" s="414"/>
      <c r="M83" s="558"/>
      <c r="N83" s="414"/>
      <c r="O83" s="554"/>
      <c r="P83" s="414"/>
    </row>
    <row r="84" spans="1:16" x14ac:dyDescent="0.25">
      <c r="A84" s="411"/>
      <c r="B84" s="879"/>
      <c r="C84" s="859"/>
      <c r="D84" s="862"/>
      <c r="E84" s="862"/>
      <c r="F84" s="865"/>
      <c r="G84" s="882"/>
      <c r="H84" s="551" t="s">
        <v>709</v>
      </c>
      <c r="I84" s="558">
        <v>1667000</v>
      </c>
      <c r="J84" s="414"/>
      <c r="K84" s="558">
        <v>1667000</v>
      </c>
      <c r="L84" s="414"/>
      <c r="M84" s="558">
        <v>2667000</v>
      </c>
      <c r="N84" s="414">
        <v>1328000</v>
      </c>
      <c r="O84" s="554">
        <v>2667000</v>
      </c>
      <c r="P84" s="414">
        <v>2230000</v>
      </c>
    </row>
    <row r="85" spans="1:16" x14ac:dyDescent="0.25">
      <c r="A85" s="411"/>
      <c r="B85" s="879"/>
      <c r="C85" s="859"/>
      <c r="D85" s="862"/>
      <c r="E85" s="862"/>
      <c r="F85" s="865"/>
      <c r="G85" s="882"/>
      <c r="H85" s="551" t="s">
        <v>49</v>
      </c>
      <c r="I85" s="558"/>
      <c r="J85" s="414"/>
      <c r="K85" s="558"/>
      <c r="L85" s="414"/>
      <c r="M85" s="558"/>
      <c r="N85" s="414"/>
      <c r="O85" s="554"/>
      <c r="P85" s="414"/>
    </row>
    <row r="86" spans="1:16" x14ac:dyDescent="0.25">
      <c r="A86" s="411"/>
      <c r="B86" s="879"/>
      <c r="C86" s="859"/>
      <c r="D86" s="862"/>
      <c r="E86" s="862"/>
      <c r="F86" s="865"/>
      <c r="G86" s="882"/>
      <c r="H86" s="551" t="s">
        <v>710</v>
      </c>
      <c r="I86" s="558">
        <v>800000</v>
      </c>
      <c r="J86" s="414"/>
      <c r="K86" s="558">
        <v>800000</v>
      </c>
      <c r="L86" s="414"/>
      <c r="M86" s="558">
        <v>800000</v>
      </c>
      <c r="N86" s="414"/>
      <c r="O86" s="554">
        <v>800000</v>
      </c>
      <c r="P86" s="414"/>
    </row>
    <row r="87" spans="1:16" ht="16.5" thickBot="1" x14ac:dyDescent="0.3">
      <c r="A87" s="411"/>
      <c r="B87" s="880"/>
      <c r="C87" s="860"/>
      <c r="D87" s="863"/>
      <c r="E87" s="863"/>
      <c r="F87" s="866"/>
      <c r="G87" s="883"/>
      <c r="H87" s="552" t="s">
        <v>723</v>
      </c>
      <c r="I87" s="559">
        <f t="shared" ref="I87" si="42">I83+I84+I85+I86</f>
        <v>2467000</v>
      </c>
      <c r="J87" s="560">
        <f t="shared" ref="J87" si="43">J83+J84+J85+J86</f>
        <v>0</v>
      </c>
      <c r="K87" s="559">
        <f t="shared" ref="K87" si="44">K83+K84+K85+K86</f>
        <v>2467000</v>
      </c>
      <c r="L87" s="560">
        <f t="shared" ref="L87" si="45">L83+L84+L85+L86</f>
        <v>0</v>
      </c>
      <c r="M87" s="559">
        <f t="shared" ref="M87" si="46">M83+M84+M85+M86</f>
        <v>3467000</v>
      </c>
      <c r="N87" s="560">
        <f t="shared" ref="N87" si="47">N83+N84+N85+N86</f>
        <v>1328000</v>
      </c>
      <c r="O87" s="555">
        <f t="shared" ref="O87" si="48">O83+O84+O85+O86</f>
        <v>3467000</v>
      </c>
      <c r="P87" s="415">
        <f t="shared" ref="P87" si="49">P83+P84+P85+P86</f>
        <v>2230000</v>
      </c>
    </row>
    <row r="88" spans="1:16" x14ac:dyDescent="0.25">
      <c r="A88" s="411"/>
      <c r="B88" s="878" t="s">
        <v>748</v>
      </c>
      <c r="C88" s="858" t="s">
        <v>751</v>
      </c>
      <c r="D88" s="861">
        <v>2018</v>
      </c>
      <c r="E88" s="861">
        <v>2021</v>
      </c>
      <c r="F88" s="864">
        <v>333000</v>
      </c>
      <c r="G88" s="881"/>
      <c r="H88" s="551" t="s">
        <v>708</v>
      </c>
      <c r="I88" s="558"/>
      <c r="J88" s="414"/>
      <c r="K88" s="558"/>
      <c r="L88" s="414"/>
      <c r="M88" s="558"/>
      <c r="N88" s="414"/>
      <c r="O88" s="554"/>
      <c r="P88" s="414"/>
    </row>
    <row r="89" spans="1:16" x14ac:dyDescent="0.25">
      <c r="A89" s="411"/>
      <c r="B89" s="879"/>
      <c r="C89" s="859"/>
      <c r="D89" s="862"/>
      <c r="E89" s="862"/>
      <c r="F89" s="865"/>
      <c r="G89" s="882"/>
      <c r="H89" s="551" t="s">
        <v>709</v>
      </c>
      <c r="I89" s="558"/>
      <c r="J89" s="414"/>
      <c r="K89" s="558">
        <v>333000</v>
      </c>
      <c r="L89" s="414">
        <v>311000</v>
      </c>
      <c r="M89" s="558">
        <v>333000</v>
      </c>
      <c r="N89" s="414">
        <v>311000</v>
      </c>
      <c r="O89" s="554">
        <v>333000</v>
      </c>
      <c r="P89" s="414">
        <v>311000</v>
      </c>
    </row>
    <row r="90" spans="1:16" x14ac:dyDescent="0.25">
      <c r="A90" s="411"/>
      <c r="B90" s="879"/>
      <c r="C90" s="859"/>
      <c r="D90" s="862"/>
      <c r="E90" s="862"/>
      <c r="F90" s="865"/>
      <c r="G90" s="882"/>
      <c r="H90" s="551" t="s">
        <v>49</v>
      </c>
      <c r="I90" s="558"/>
      <c r="J90" s="414"/>
      <c r="K90" s="558"/>
      <c r="L90" s="414"/>
      <c r="M90" s="558"/>
      <c r="N90" s="414"/>
      <c r="O90" s="554"/>
      <c r="P90" s="414"/>
    </row>
    <row r="91" spans="1:16" x14ac:dyDescent="0.25">
      <c r="A91" s="411"/>
      <c r="B91" s="879"/>
      <c r="C91" s="859"/>
      <c r="D91" s="862"/>
      <c r="E91" s="862"/>
      <c r="F91" s="865"/>
      <c r="G91" s="882"/>
      <c r="H91" s="551" t="s">
        <v>710</v>
      </c>
      <c r="I91" s="558"/>
      <c r="J91" s="414"/>
      <c r="K91" s="558"/>
      <c r="L91" s="414"/>
      <c r="M91" s="558"/>
      <c r="N91" s="414"/>
      <c r="O91" s="554"/>
      <c r="P91" s="414"/>
    </row>
    <row r="92" spans="1:16" ht="16.5" thickBot="1" x14ac:dyDescent="0.3">
      <c r="A92" s="411"/>
      <c r="B92" s="880"/>
      <c r="C92" s="860"/>
      <c r="D92" s="863"/>
      <c r="E92" s="863"/>
      <c r="F92" s="866"/>
      <c r="G92" s="883"/>
      <c r="H92" s="552" t="s">
        <v>723</v>
      </c>
      <c r="I92" s="559">
        <f t="shared" ref="I92" si="50">I88+I89+I90+I91</f>
        <v>0</v>
      </c>
      <c r="J92" s="560">
        <f t="shared" ref="J92" si="51">J88+J89+J90+J91</f>
        <v>0</v>
      </c>
      <c r="K92" s="559">
        <f t="shared" ref="K92" si="52">K88+K89+K90+K91</f>
        <v>333000</v>
      </c>
      <c r="L92" s="560">
        <f t="shared" ref="L92" si="53">L88+L89+L90+L91</f>
        <v>311000</v>
      </c>
      <c r="M92" s="559">
        <f t="shared" ref="M92" si="54">M88+M89+M90+M91</f>
        <v>333000</v>
      </c>
      <c r="N92" s="560">
        <f t="shared" ref="N92" si="55">N88+N89+N90+N91</f>
        <v>311000</v>
      </c>
      <c r="O92" s="555">
        <f t="shared" ref="O92" si="56">O88+O89+O90+O91</f>
        <v>333000</v>
      </c>
      <c r="P92" s="415">
        <f t="shared" ref="P92" si="57">P88+P89+P90+P91</f>
        <v>311000</v>
      </c>
    </row>
    <row r="93" spans="1:16" x14ac:dyDescent="0.25">
      <c r="A93" s="411"/>
      <c r="B93" s="878" t="s">
        <v>753</v>
      </c>
      <c r="C93" s="858" t="s">
        <v>752</v>
      </c>
      <c r="D93" s="861">
        <v>2020</v>
      </c>
      <c r="E93" s="861">
        <v>2021</v>
      </c>
      <c r="F93" s="864">
        <v>1583000</v>
      </c>
      <c r="G93" s="881"/>
      <c r="H93" s="551" t="s">
        <v>708</v>
      </c>
      <c r="I93" s="558"/>
      <c r="J93" s="414"/>
      <c r="K93" s="558"/>
      <c r="L93" s="414"/>
      <c r="M93" s="558"/>
      <c r="N93" s="414"/>
      <c r="O93" s="554"/>
      <c r="P93" s="414"/>
    </row>
    <row r="94" spans="1:16" x14ac:dyDescent="0.25">
      <c r="A94" s="411"/>
      <c r="B94" s="879"/>
      <c r="C94" s="859"/>
      <c r="D94" s="862"/>
      <c r="E94" s="862"/>
      <c r="F94" s="865"/>
      <c r="G94" s="882"/>
      <c r="H94" s="551" t="s">
        <v>709</v>
      </c>
      <c r="I94" s="558"/>
      <c r="J94" s="414"/>
      <c r="K94" s="558">
        <v>1583000</v>
      </c>
      <c r="L94" s="414"/>
      <c r="M94" s="558">
        <v>1583000</v>
      </c>
      <c r="N94" s="414">
        <v>924000</v>
      </c>
      <c r="O94" s="554">
        <v>1583000</v>
      </c>
      <c r="P94" s="414">
        <v>924000</v>
      </c>
    </row>
    <row r="95" spans="1:16" x14ac:dyDescent="0.25">
      <c r="A95" s="411"/>
      <c r="B95" s="879"/>
      <c r="C95" s="859"/>
      <c r="D95" s="862"/>
      <c r="E95" s="862"/>
      <c r="F95" s="865"/>
      <c r="G95" s="882"/>
      <c r="H95" s="551" t="s">
        <v>49</v>
      </c>
      <c r="I95" s="558"/>
      <c r="J95" s="414"/>
      <c r="K95" s="558"/>
      <c r="L95" s="414"/>
      <c r="M95" s="558"/>
      <c r="N95" s="414"/>
      <c r="O95" s="554"/>
      <c r="P95" s="414"/>
    </row>
    <row r="96" spans="1:16" x14ac:dyDescent="0.25">
      <c r="A96" s="411"/>
      <c r="B96" s="879"/>
      <c r="C96" s="859"/>
      <c r="D96" s="862"/>
      <c r="E96" s="862"/>
      <c r="F96" s="865"/>
      <c r="G96" s="882"/>
      <c r="H96" s="551" t="s">
        <v>710</v>
      </c>
      <c r="I96" s="558"/>
      <c r="J96" s="414"/>
      <c r="K96" s="558"/>
      <c r="L96" s="414"/>
      <c r="M96" s="558"/>
      <c r="N96" s="414"/>
      <c r="O96" s="554"/>
      <c r="P96" s="414"/>
    </row>
    <row r="97" spans="1:16" ht="16.5" thickBot="1" x14ac:dyDescent="0.3">
      <c r="A97" s="411"/>
      <c r="B97" s="880"/>
      <c r="C97" s="860"/>
      <c r="D97" s="863"/>
      <c r="E97" s="863"/>
      <c r="F97" s="866"/>
      <c r="G97" s="883"/>
      <c r="H97" s="552" t="s">
        <v>723</v>
      </c>
      <c r="I97" s="559">
        <f t="shared" ref="I97" si="58">I93+I94+I95+I96</f>
        <v>0</v>
      </c>
      <c r="J97" s="560">
        <f t="shared" ref="J97" si="59">J93+J94+J95+J96</f>
        <v>0</v>
      </c>
      <c r="K97" s="559">
        <f t="shared" ref="K97" si="60">K93+K94+K95+K96</f>
        <v>1583000</v>
      </c>
      <c r="L97" s="560">
        <f t="shared" ref="L97" si="61">L93+L94+L95+L96</f>
        <v>0</v>
      </c>
      <c r="M97" s="559">
        <f t="shared" ref="M97" si="62">M93+M94+M95+M96</f>
        <v>1583000</v>
      </c>
      <c r="N97" s="560">
        <f t="shared" ref="N97" si="63">N93+N94+N95+N96</f>
        <v>924000</v>
      </c>
      <c r="O97" s="555">
        <f t="shared" ref="O97" si="64">O93+O94+O95+O96</f>
        <v>1583000</v>
      </c>
      <c r="P97" s="415">
        <f t="shared" ref="P97" si="65">P93+P94+P95+P96</f>
        <v>924000</v>
      </c>
    </row>
    <row r="98" spans="1:16" x14ac:dyDescent="0.25">
      <c r="A98" s="411"/>
      <c r="B98" s="878" t="s">
        <v>755</v>
      </c>
      <c r="C98" s="858" t="s">
        <v>754</v>
      </c>
      <c r="D98" s="861">
        <v>2021</v>
      </c>
      <c r="E98" s="861">
        <v>2021</v>
      </c>
      <c r="F98" s="864">
        <v>2917000</v>
      </c>
      <c r="G98" s="881"/>
      <c r="H98" s="551" t="s">
        <v>708</v>
      </c>
      <c r="I98" s="558"/>
      <c r="J98" s="414"/>
      <c r="K98" s="558"/>
      <c r="L98" s="414"/>
      <c r="M98" s="558"/>
      <c r="N98" s="414"/>
      <c r="O98" s="554"/>
      <c r="P98" s="414"/>
    </row>
    <row r="99" spans="1:16" x14ac:dyDescent="0.25">
      <c r="A99" s="411"/>
      <c r="B99" s="879"/>
      <c r="C99" s="859"/>
      <c r="D99" s="862"/>
      <c r="E99" s="862"/>
      <c r="F99" s="865"/>
      <c r="G99" s="882"/>
      <c r="H99" s="551" t="s">
        <v>709</v>
      </c>
      <c r="I99" s="558"/>
      <c r="J99" s="414"/>
      <c r="K99" s="558">
        <v>2917000</v>
      </c>
      <c r="L99" s="414"/>
      <c r="M99" s="558">
        <v>2917000</v>
      </c>
      <c r="N99" s="414">
        <v>1456000</v>
      </c>
      <c r="O99" s="554">
        <v>2917000</v>
      </c>
      <c r="P99" s="414">
        <v>2432000</v>
      </c>
    </row>
    <row r="100" spans="1:16" x14ac:dyDescent="0.25">
      <c r="A100" s="411"/>
      <c r="B100" s="879"/>
      <c r="C100" s="859"/>
      <c r="D100" s="862"/>
      <c r="E100" s="862"/>
      <c r="F100" s="865"/>
      <c r="G100" s="882"/>
      <c r="H100" s="551" t="s">
        <v>49</v>
      </c>
      <c r="I100" s="558"/>
      <c r="J100" s="414"/>
      <c r="K100" s="558"/>
      <c r="L100" s="414"/>
      <c r="M100" s="558"/>
      <c r="N100" s="414"/>
      <c r="O100" s="554"/>
      <c r="P100" s="414"/>
    </row>
    <row r="101" spans="1:16" x14ac:dyDescent="0.25">
      <c r="A101" s="411"/>
      <c r="B101" s="879"/>
      <c r="C101" s="859"/>
      <c r="D101" s="862"/>
      <c r="E101" s="862"/>
      <c r="F101" s="865"/>
      <c r="G101" s="882"/>
      <c r="H101" s="551" t="s">
        <v>710</v>
      </c>
      <c r="I101" s="558"/>
      <c r="J101" s="414"/>
      <c r="K101" s="558"/>
      <c r="L101" s="414"/>
      <c r="M101" s="558"/>
      <c r="N101" s="414"/>
      <c r="O101" s="554"/>
      <c r="P101" s="414"/>
    </row>
    <row r="102" spans="1:16" ht="16.5" thickBot="1" x14ac:dyDescent="0.3">
      <c r="A102" s="411"/>
      <c r="B102" s="880"/>
      <c r="C102" s="860"/>
      <c r="D102" s="863"/>
      <c r="E102" s="863"/>
      <c r="F102" s="866"/>
      <c r="G102" s="883"/>
      <c r="H102" s="552" t="s">
        <v>723</v>
      </c>
      <c r="I102" s="559">
        <f t="shared" ref="I102" si="66">I98+I99+I100+I101</f>
        <v>0</v>
      </c>
      <c r="J102" s="560">
        <f t="shared" ref="J102" si="67">J98+J99+J100+J101</f>
        <v>0</v>
      </c>
      <c r="K102" s="559">
        <f t="shared" ref="K102" si="68">K98+K99+K100+K101</f>
        <v>2917000</v>
      </c>
      <c r="L102" s="560">
        <f t="shared" ref="L102" si="69">L98+L99+L100+L101</f>
        <v>0</v>
      </c>
      <c r="M102" s="559">
        <f t="shared" ref="M102" si="70">M98+M99+M100+M101</f>
        <v>2917000</v>
      </c>
      <c r="N102" s="560">
        <f t="shared" ref="N102" si="71">N98+N99+N100+N101</f>
        <v>1456000</v>
      </c>
      <c r="O102" s="555">
        <f t="shared" ref="O102" si="72">O98+O99+O100+O101</f>
        <v>2917000</v>
      </c>
      <c r="P102" s="415">
        <f t="shared" ref="P102" si="73">P98+P99+P100+P101</f>
        <v>2432000</v>
      </c>
    </row>
    <row r="103" spans="1:16" x14ac:dyDescent="0.25">
      <c r="A103" s="411"/>
      <c r="B103" s="878" t="s">
        <v>757</v>
      </c>
      <c r="C103" s="858" t="s">
        <v>756</v>
      </c>
      <c r="D103" s="861">
        <v>2021</v>
      </c>
      <c r="E103" s="861">
        <v>2021</v>
      </c>
      <c r="F103" s="864">
        <v>4000000</v>
      </c>
      <c r="G103" s="881"/>
      <c r="H103" s="551" t="s">
        <v>708</v>
      </c>
      <c r="I103" s="558"/>
      <c r="J103" s="414"/>
      <c r="K103" s="558"/>
      <c r="L103" s="414"/>
      <c r="M103" s="558"/>
      <c r="N103" s="414"/>
      <c r="O103" s="554"/>
      <c r="P103" s="414"/>
    </row>
    <row r="104" spans="1:16" x14ac:dyDescent="0.25">
      <c r="A104" s="411"/>
      <c r="B104" s="879"/>
      <c r="C104" s="859"/>
      <c r="D104" s="862"/>
      <c r="E104" s="862"/>
      <c r="F104" s="865"/>
      <c r="G104" s="882"/>
      <c r="H104" s="551" t="s">
        <v>709</v>
      </c>
      <c r="I104" s="558"/>
      <c r="J104" s="414"/>
      <c r="K104" s="558"/>
      <c r="L104" s="414"/>
      <c r="M104" s="558"/>
      <c r="N104" s="414"/>
      <c r="O104" s="554"/>
      <c r="P104" s="414"/>
    </row>
    <row r="105" spans="1:16" x14ac:dyDescent="0.25">
      <c r="A105" s="411"/>
      <c r="B105" s="879"/>
      <c r="C105" s="859"/>
      <c r="D105" s="862"/>
      <c r="E105" s="862"/>
      <c r="F105" s="865"/>
      <c r="G105" s="882"/>
      <c r="H105" s="551" t="s">
        <v>49</v>
      </c>
      <c r="I105" s="558"/>
      <c r="J105" s="414"/>
      <c r="K105" s="558"/>
      <c r="L105" s="414"/>
      <c r="M105" s="558"/>
      <c r="N105" s="414"/>
      <c r="O105" s="554"/>
      <c r="P105" s="414"/>
    </row>
    <row r="106" spans="1:16" x14ac:dyDescent="0.25">
      <c r="A106" s="411"/>
      <c r="B106" s="879"/>
      <c r="C106" s="859"/>
      <c r="D106" s="862"/>
      <c r="E106" s="862"/>
      <c r="F106" s="865"/>
      <c r="G106" s="882"/>
      <c r="H106" s="551" t="s">
        <v>710</v>
      </c>
      <c r="I106" s="558"/>
      <c r="J106" s="414"/>
      <c r="K106" s="558"/>
      <c r="L106" s="414"/>
      <c r="M106" s="558">
        <v>4000000</v>
      </c>
      <c r="N106" s="414"/>
      <c r="O106" s="554">
        <v>4000000</v>
      </c>
      <c r="P106" s="414"/>
    </row>
    <row r="107" spans="1:16" ht="16.5" thickBot="1" x14ac:dyDescent="0.3">
      <c r="A107" s="411"/>
      <c r="B107" s="880"/>
      <c r="C107" s="860"/>
      <c r="D107" s="863"/>
      <c r="E107" s="863"/>
      <c r="F107" s="866"/>
      <c r="G107" s="883"/>
      <c r="H107" s="552" t="s">
        <v>723</v>
      </c>
      <c r="I107" s="559">
        <f t="shared" ref="I107" si="74">I103+I104+I105+I106</f>
        <v>0</v>
      </c>
      <c r="J107" s="560">
        <f t="shared" ref="J107" si="75">J103+J104+J105+J106</f>
        <v>0</v>
      </c>
      <c r="K107" s="559">
        <f t="shared" ref="K107" si="76">K103+K104+K105+K106</f>
        <v>0</v>
      </c>
      <c r="L107" s="560">
        <f t="shared" ref="L107" si="77">L103+L104+L105+L106</f>
        <v>0</v>
      </c>
      <c r="M107" s="559">
        <f t="shared" ref="M107" si="78">M103+M104+M105+M106</f>
        <v>4000000</v>
      </c>
      <c r="N107" s="560">
        <f t="shared" ref="N107" si="79">N103+N104+N105+N106</f>
        <v>0</v>
      </c>
      <c r="O107" s="555">
        <f t="shared" ref="O107" si="80">O103+O104+O105+O106</f>
        <v>4000000</v>
      </c>
      <c r="P107" s="415">
        <f t="shared" ref="P107" si="81">P103+P104+P105+P106</f>
        <v>0</v>
      </c>
    </row>
    <row r="108" spans="1:16" x14ac:dyDescent="0.25">
      <c r="A108" s="411"/>
      <c r="B108" s="878" t="s">
        <v>759</v>
      </c>
      <c r="C108" s="858" t="s">
        <v>758</v>
      </c>
      <c r="D108" s="861">
        <v>2021</v>
      </c>
      <c r="E108" s="861">
        <v>2021</v>
      </c>
      <c r="F108" s="864">
        <v>2000000</v>
      </c>
      <c r="G108" s="881"/>
      <c r="H108" s="551" t="s">
        <v>708</v>
      </c>
      <c r="I108" s="558"/>
      <c r="J108" s="414"/>
      <c r="K108" s="558"/>
      <c r="L108" s="414"/>
      <c r="M108" s="558"/>
      <c r="N108" s="414"/>
      <c r="O108" s="554"/>
      <c r="P108" s="414"/>
    </row>
    <row r="109" spans="1:16" x14ac:dyDescent="0.25">
      <c r="A109" s="411"/>
      <c r="B109" s="879"/>
      <c r="C109" s="859"/>
      <c r="D109" s="862"/>
      <c r="E109" s="862"/>
      <c r="F109" s="865"/>
      <c r="G109" s="882"/>
      <c r="H109" s="551" t="s">
        <v>709</v>
      </c>
      <c r="I109" s="558"/>
      <c r="J109" s="414"/>
      <c r="K109" s="558"/>
      <c r="L109" s="414"/>
      <c r="M109" s="558"/>
      <c r="N109" s="414"/>
      <c r="O109" s="554"/>
      <c r="P109" s="414"/>
    </row>
    <row r="110" spans="1:16" x14ac:dyDescent="0.25">
      <c r="A110" s="411"/>
      <c r="B110" s="879"/>
      <c r="C110" s="859"/>
      <c r="D110" s="862"/>
      <c r="E110" s="862"/>
      <c r="F110" s="865"/>
      <c r="G110" s="882"/>
      <c r="H110" s="551" t="s">
        <v>49</v>
      </c>
      <c r="I110" s="558"/>
      <c r="J110" s="414"/>
      <c r="K110" s="558"/>
      <c r="L110" s="414"/>
      <c r="M110" s="558"/>
      <c r="N110" s="414"/>
      <c r="O110" s="554"/>
      <c r="P110" s="414"/>
    </row>
    <row r="111" spans="1:16" x14ac:dyDescent="0.25">
      <c r="A111" s="411"/>
      <c r="B111" s="879"/>
      <c r="C111" s="859"/>
      <c r="D111" s="862"/>
      <c r="E111" s="862"/>
      <c r="F111" s="865"/>
      <c r="G111" s="882"/>
      <c r="H111" s="551" t="s">
        <v>710</v>
      </c>
      <c r="I111" s="558"/>
      <c r="J111" s="414"/>
      <c r="K111" s="558"/>
      <c r="L111" s="414"/>
      <c r="M111" s="558">
        <v>2000000</v>
      </c>
      <c r="N111" s="414"/>
      <c r="O111" s="554">
        <v>2000000</v>
      </c>
      <c r="P111" s="414"/>
    </row>
    <row r="112" spans="1:16" ht="16.5" thickBot="1" x14ac:dyDescent="0.3">
      <c r="A112" s="411"/>
      <c r="B112" s="880"/>
      <c r="C112" s="860"/>
      <c r="D112" s="863"/>
      <c r="E112" s="863"/>
      <c r="F112" s="866"/>
      <c r="G112" s="883"/>
      <c r="H112" s="552" t="s">
        <v>723</v>
      </c>
      <c r="I112" s="559">
        <f t="shared" ref="I112" si="82">I108+I109+I110+I111</f>
        <v>0</v>
      </c>
      <c r="J112" s="560">
        <f t="shared" ref="J112" si="83">J108+J109+J110+J111</f>
        <v>0</v>
      </c>
      <c r="K112" s="559">
        <f t="shared" ref="K112" si="84">K108+K109+K110+K111</f>
        <v>0</v>
      </c>
      <c r="L112" s="560">
        <f t="shared" ref="L112" si="85">L108+L109+L110+L111</f>
        <v>0</v>
      </c>
      <c r="M112" s="559">
        <f t="shared" ref="M112" si="86">M108+M109+M110+M111</f>
        <v>2000000</v>
      </c>
      <c r="N112" s="560">
        <f t="shared" ref="N112" si="87">N108+N109+N110+N111</f>
        <v>0</v>
      </c>
      <c r="O112" s="555">
        <f t="shared" ref="O112" si="88">O108+O109+O110+O111</f>
        <v>2000000</v>
      </c>
      <c r="P112" s="415">
        <f t="shared" ref="P112" si="89">P108+P109+P110+P111</f>
        <v>0</v>
      </c>
    </row>
    <row r="113" spans="1:16" x14ac:dyDescent="0.25">
      <c r="A113" s="411"/>
      <c r="B113" s="878" t="s">
        <v>761</v>
      </c>
      <c r="C113" s="858" t="s">
        <v>760</v>
      </c>
      <c r="D113" s="861">
        <v>2021</v>
      </c>
      <c r="E113" s="861">
        <v>2021</v>
      </c>
      <c r="F113" s="864">
        <v>4000000</v>
      </c>
      <c r="G113" s="881"/>
      <c r="H113" s="551" t="s">
        <v>708</v>
      </c>
      <c r="I113" s="558"/>
      <c r="J113" s="414"/>
      <c r="K113" s="558"/>
      <c r="L113" s="414"/>
      <c r="M113" s="558"/>
      <c r="N113" s="414"/>
      <c r="O113" s="554"/>
      <c r="P113" s="414"/>
    </row>
    <row r="114" spans="1:16" x14ac:dyDescent="0.25">
      <c r="A114" s="411"/>
      <c r="B114" s="879"/>
      <c r="C114" s="859"/>
      <c r="D114" s="862"/>
      <c r="E114" s="862"/>
      <c r="F114" s="865"/>
      <c r="G114" s="882"/>
      <c r="H114" s="551" t="s">
        <v>709</v>
      </c>
      <c r="I114" s="558"/>
      <c r="J114" s="414"/>
      <c r="K114" s="558"/>
      <c r="L114" s="414"/>
      <c r="M114" s="558"/>
      <c r="N114" s="414"/>
      <c r="O114" s="554"/>
      <c r="P114" s="414"/>
    </row>
    <row r="115" spans="1:16" x14ac:dyDescent="0.25">
      <c r="A115" s="411"/>
      <c r="B115" s="879"/>
      <c r="C115" s="859"/>
      <c r="D115" s="862"/>
      <c r="E115" s="862"/>
      <c r="F115" s="865"/>
      <c r="G115" s="882"/>
      <c r="H115" s="551" t="s">
        <v>49</v>
      </c>
      <c r="I115" s="558"/>
      <c r="J115" s="414"/>
      <c r="K115" s="558"/>
      <c r="L115" s="414"/>
      <c r="M115" s="558"/>
      <c r="N115" s="414"/>
      <c r="O115" s="554"/>
      <c r="P115" s="414"/>
    </row>
    <row r="116" spans="1:16" x14ac:dyDescent="0.25">
      <c r="A116" s="411"/>
      <c r="B116" s="879"/>
      <c r="C116" s="859"/>
      <c r="D116" s="862"/>
      <c r="E116" s="862"/>
      <c r="F116" s="865"/>
      <c r="G116" s="882"/>
      <c r="H116" s="551" t="s">
        <v>710</v>
      </c>
      <c r="I116" s="558"/>
      <c r="J116" s="414"/>
      <c r="K116" s="558"/>
      <c r="L116" s="414"/>
      <c r="M116" s="558">
        <v>2000000</v>
      </c>
      <c r="N116" s="414"/>
      <c r="O116" s="554">
        <v>4000000</v>
      </c>
      <c r="P116" s="414"/>
    </row>
    <row r="117" spans="1:16" ht="16.5" thickBot="1" x14ac:dyDescent="0.3">
      <c r="A117" s="411"/>
      <c r="B117" s="880"/>
      <c r="C117" s="860"/>
      <c r="D117" s="863"/>
      <c r="E117" s="863"/>
      <c r="F117" s="866"/>
      <c r="G117" s="883"/>
      <c r="H117" s="552" t="s">
        <v>723</v>
      </c>
      <c r="I117" s="559">
        <f t="shared" ref="I117" si="90">I113+I114+I115+I116</f>
        <v>0</v>
      </c>
      <c r="J117" s="560">
        <f t="shared" ref="J117" si="91">J113+J114+J115+J116</f>
        <v>0</v>
      </c>
      <c r="K117" s="559">
        <f t="shared" ref="K117" si="92">K113+K114+K115+K116</f>
        <v>0</v>
      </c>
      <c r="L117" s="560">
        <f t="shared" ref="L117" si="93">L113+L114+L115+L116</f>
        <v>0</v>
      </c>
      <c r="M117" s="559">
        <f t="shared" ref="M117" si="94">M113+M114+M115+M116</f>
        <v>2000000</v>
      </c>
      <c r="N117" s="560">
        <f t="shared" ref="N117" si="95">N113+N114+N115+N116</f>
        <v>0</v>
      </c>
      <c r="O117" s="555">
        <f t="shared" ref="O117" si="96">O113+O114+O115+O116</f>
        <v>4000000</v>
      </c>
      <c r="P117" s="415">
        <f t="shared" ref="P117" si="97">P113+P114+P115+P116</f>
        <v>0</v>
      </c>
    </row>
    <row r="118" spans="1:16" x14ac:dyDescent="0.25">
      <c r="A118" s="411"/>
      <c r="B118" s="878" t="s">
        <v>763</v>
      </c>
      <c r="C118" s="858" t="s">
        <v>762</v>
      </c>
      <c r="D118" s="861">
        <v>2021</v>
      </c>
      <c r="E118" s="861">
        <v>2021</v>
      </c>
      <c r="F118" s="864">
        <v>7900000</v>
      </c>
      <c r="G118" s="881"/>
      <c r="H118" s="551" t="s">
        <v>708</v>
      </c>
      <c r="I118" s="558"/>
      <c r="J118" s="414"/>
      <c r="K118" s="558"/>
      <c r="L118" s="414"/>
      <c r="M118" s="558"/>
      <c r="N118" s="414"/>
      <c r="O118" s="554"/>
      <c r="P118" s="414"/>
    </row>
    <row r="119" spans="1:16" x14ac:dyDescent="0.25">
      <c r="A119" s="411"/>
      <c r="B119" s="879"/>
      <c r="C119" s="859"/>
      <c r="D119" s="862"/>
      <c r="E119" s="862"/>
      <c r="F119" s="865"/>
      <c r="G119" s="882"/>
      <c r="H119" s="551" t="s">
        <v>709</v>
      </c>
      <c r="I119" s="558"/>
      <c r="J119" s="414"/>
      <c r="K119" s="558"/>
      <c r="L119" s="414"/>
      <c r="M119" s="558"/>
      <c r="N119" s="414"/>
      <c r="O119" s="554"/>
      <c r="P119" s="414"/>
    </row>
    <row r="120" spans="1:16" x14ac:dyDescent="0.25">
      <c r="A120" s="411"/>
      <c r="B120" s="879"/>
      <c r="C120" s="859"/>
      <c r="D120" s="862"/>
      <c r="E120" s="862"/>
      <c r="F120" s="865"/>
      <c r="G120" s="882"/>
      <c r="H120" s="551" t="s">
        <v>49</v>
      </c>
      <c r="I120" s="558"/>
      <c r="J120" s="414"/>
      <c r="K120" s="558"/>
      <c r="L120" s="414"/>
      <c r="M120" s="558"/>
      <c r="N120" s="414"/>
      <c r="O120" s="554"/>
      <c r="P120" s="414"/>
    </row>
    <row r="121" spans="1:16" x14ac:dyDescent="0.25">
      <c r="A121" s="411"/>
      <c r="B121" s="879"/>
      <c r="C121" s="859"/>
      <c r="D121" s="862"/>
      <c r="E121" s="862"/>
      <c r="F121" s="865"/>
      <c r="G121" s="882"/>
      <c r="H121" s="551" t="s">
        <v>710</v>
      </c>
      <c r="I121" s="558"/>
      <c r="J121" s="414"/>
      <c r="K121" s="558">
        <v>7900000</v>
      </c>
      <c r="L121" s="414"/>
      <c r="M121" s="558">
        <v>7900000</v>
      </c>
      <c r="N121" s="414"/>
      <c r="O121" s="554">
        <v>7900000</v>
      </c>
      <c r="P121" s="414"/>
    </row>
    <row r="122" spans="1:16" ht="16.5" thickBot="1" x14ac:dyDescent="0.3">
      <c r="A122" s="411"/>
      <c r="B122" s="880"/>
      <c r="C122" s="860"/>
      <c r="D122" s="863"/>
      <c r="E122" s="863"/>
      <c r="F122" s="866"/>
      <c r="G122" s="883"/>
      <c r="H122" s="552" t="s">
        <v>723</v>
      </c>
      <c r="I122" s="559">
        <f t="shared" ref="I122" si="98">I118+I119+I120+I121</f>
        <v>0</v>
      </c>
      <c r="J122" s="560">
        <f t="shared" ref="J122" si="99">J118+J119+J120+J121</f>
        <v>0</v>
      </c>
      <c r="K122" s="559">
        <f t="shared" ref="K122" si="100">K118+K119+K120+K121</f>
        <v>7900000</v>
      </c>
      <c r="L122" s="560">
        <f t="shared" ref="L122" si="101">L118+L119+L120+L121</f>
        <v>0</v>
      </c>
      <c r="M122" s="559">
        <f t="shared" ref="M122" si="102">M118+M119+M120+M121</f>
        <v>7900000</v>
      </c>
      <c r="N122" s="560">
        <f t="shared" ref="N122" si="103">N118+N119+N120+N121</f>
        <v>0</v>
      </c>
      <c r="O122" s="555">
        <f t="shared" ref="O122" si="104">O118+O119+O120+O121</f>
        <v>7900000</v>
      </c>
      <c r="P122" s="415">
        <f t="shared" ref="P122" si="105">P118+P119+P120+P121</f>
        <v>0</v>
      </c>
    </row>
    <row r="123" spans="1:16" x14ac:dyDescent="0.25">
      <c r="A123" s="411"/>
      <c r="B123" s="878" t="s">
        <v>764</v>
      </c>
      <c r="C123" s="858" t="s">
        <v>765</v>
      </c>
      <c r="D123" s="861">
        <v>2021</v>
      </c>
      <c r="E123" s="861">
        <v>2021</v>
      </c>
      <c r="F123" s="864">
        <v>2000000</v>
      </c>
      <c r="G123" s="881"/>
      <c r="H123" s="551" t="s">
        <v>708</v>
      </c>
      <c r="I123" s="558"/>
      <c r="J123" s="414"/>
      <c r="K123" s="558"/>
      <c r="L123" s="414"/>
      <c r="M123" s="558"/>
      <c r="N123" s="414"/>
      <c r="O123" s="554"/>
      <c r="P123" s="414"/>
    </row>
    <row r="124" spans="1:16" x14ac:dyDescent="0.25">
      <c r="A124" s="411"/>
      <c r="B124" s="879"/>
      <c r="C124" s="859"/>
      <c r="D124" s="862"/>
      <c r="E124" s="862"/>
      <c r="F124" s="865"/>
      <c r="G124" s="882"/>
      <c r="H124" s="551" t="s">
        <v>709</v>
      </c>
      <c r="I124" s="558"/>
      <c r="J124" s="414"/>
      <c r="K124" s="558"/>
      <c r="L124" s="414"/>
      <c r="M124" s="558"/>
      <c r="N124" s="414"/>
      <c r="O124" s="554"/>
      <c r="P124" s="414"/>
    </row>
    <row r="125" spans="1:16" x14ac:dyDescent="0.25">
      <c r="A125" s="411"/>
      <c r="B125" s="879"/>
      <c r="C125" s="859"/>
      <c r="D125" s="862"/>
      <c r="E125" s="862"/>
      <c r="F125" s="865"/>
      <c r="G125" s="882"/>
      <c r="H125" s="551" t="s">
        <v>49</v>
      </c>
      <c r="I125" s="558"/>
      <c r="J125" s="414"/>
      <c r="K125" s="558"/>
      <c r="L125" s="414"/>
      <c r="M125" s="558"/>
      <c r="N125" s="414"/>
      <c r="O125" s="554"/>
      <c r="P125" s="414"/>
    </row>
    <row r="126" spans="1:16" x14ac:dyDescent="0.25">
      <c r="A126" s="411"/>
      <c r="B126" s="879"/>
      <c r="C126" s="859"/>
      <c r="D126" s="862"/>
      <c r="E126" s="862"/>
      <c r="F126" s="865"/>
      <c r="G126" s="882"/>
      <c r="H126" s="551" t="s">
        <v>710</v>
      </c>
      <c r="I126" s="558"/>
      <c r="J126" s="414"/>
      <c r="K126" s="558"/>
      <c r="L126" s="414"/>
      <c r="M126" s="558">
        <v>2000000</v>
      </c>
      <c r="N126" s="414"/>
      <c r="O126" s="554">
        <v>2000000</v>
      </c>
      <c r="P126" s="414"/>
    </row>
    <row r="127" spans="1:16" ht="16.5" thickBot="1" x14ac:dyDescent="0.3">
      <c r="A127" s="411"/>
      <c r="B127" s="880"/>
      <c r="C127" s="860"/>
      <c r="D127" s="863"/>
      <c r="E127" s="863"/>
      <c r="F127" s="866"/>
      <c r="G127" s="883"/>
      <c r="H127" s="552" t="s">
        <v>723</v>
      </c>
      <c r="I127" s="559">
        <f t="shared" ref="I127" si="106">I123+I124+I125+I126</f>
        <v>0</v>
      </c>
      <c r="J127" s="560">
        <f t="shared" ref="J127" si="107">J123+J124+J125+J126</f>
        <v>0</v>
      </c>
      <c r="K127" s="559">
        <f t="shared" ref="K127" si="108">K123+K124+K125+K126</f>
        <v>0</v>
      </c>
      <c r="L127" s="560">
        <f t="shared" ref="L127" si="109">L123+L124+L125+L126</f>
        <v>0</v>
      </c>
      <c r="M127" s="559">
        <f t="shared" ref="M127" si="110">M123+M124+M125+M126</f>
        <v>2000000</v>
      </c>
      <c r="N127" s="560">
        <f t="shared" ref="N127" si="111">N123+N124+N125+N126</f>
        <v>0</v>
      </c>
      <c r="O127" s="555">
        <f t="shared" ref="O127" si="112">O123+O124+O125+O126</f>
        <v>2000000</v>
      </c>
      <c r="P127" s="415">
        <f t="shared" ref="P127" si="113">P123+P124+P125+P126</f>
        <v>0</v>
      </c>
    </row>
    <row r="128" spans="1:16" x14ac:dyDescent="0.25">
      <c r="A128" s="411"/>
      <c r="B128" s="878" t="s">
        <v>767</v>
      </c>
      <c r="C128" s="858" t="s">
        <v>766</v>
      </c>
      <c r="D128" s="861">
        <v>2021</v>
      </c>
      <c r="E128" s="861">
        <v>2021</v>
      </c>
      <c r="F128" s="864">
        <v>4900000</v>
      </c>
      <c r="G128" s="881"/>
      <c r="H128" s="551" t="s">
        <v>708</v>
      </c>
      <c r="I128" s="558"/>
      <c r="J128" s="414"/>
      <c r="K128" s="558"/>
      <c r="L128" s="414"/>
      <c r="M128" s="558"/>
      <c r="N128" s="414"/>
      <c r="O128" s="554"/>
      <c r="P128" s="414"/>
    </row>
    <row r="129" spans="1:16" x14ac:dyDescent="0.25">
      <c r="A129" s="411"/>
      <c r="B129" s="879"/>
      <c r="C129" s="859"/>
      <c r="D129" s="862"/>
      <c r="E129" s="862"/>
      <c r="F129" s="865"/>
      <c r="G129" s="882"/>
      <c r="H129" s="551" t="s">
        <v>709</v>
      </c>
      <c r="I129" s="558"/>
      <c r="J129" s="414"/>
      <c r="K129" s="558"/>
      <c r="L129" s="414"/>
      <c r="M129" s="558"/>
      <c r="N129" s="414"/>
      <c r="O129" s="554"/>
      <c r="P129" s="414"/>
    </row>
    <row r="130" spans="1:16" x14ac:dyDescent="0.25">
      <c r="A130" s="411"/>
      <c r="B130" s="879"/>
      <c r="C130" s="859"/>
      <c r="D130" s="862"/>
      <c r="E130" s="862"/>
      <c r="F130" s="865"/>
      <c r="G130" s="882"/>
      <c r="H130" s="551" t="s">
        <v>49</v>
      </c>
      <c r="I130" s="558"/>
      <c r="J130" s="414"/>
      <c r="K130" s="558"/>
      <c r="L130" s="414"/>
      <c r="M130" s="558"/>
      <c r="N130" s="414"/>
      <c r="O130" s="554"/>
      <c r="P130" s="414"/>
    </row>
    <row r="131" spans="1:16" x14ac:dyDescent="0.25">
      <c r="A131" s="411"/>
      <c r="B131" s="879"/>
      <c r="C131" s="859"/>
      <c r="D131" s="862"/>
      <c r="E131" s="862"/>
      <c r="F131" s="865"/>
      <c r="G131" s="882"/>
      <c r="H131" s="551" t="s">
        <v>710</v>
      </c>
      <c r="I131" s="558"/>
      <c r="J131" s="414"/>
      <c r="K131" s="558">
        <v>2000000</v>
      </c>
      <c r="L131" s="414"/>
      <c r="M131" s="558">
        <v>4900000</v>
      </c>
      <c r="N131" s="414"/>
      <c r="O131" s="554">
        <v>4900000</v>
      </c>
      <c r="P131" s="414"/>
    </row>
    <row r="132" spans="1:16" ht="16.5" thickBot="1" x14ac:dyDescent="0.3">
      <c r="A132" s="411"/>
      <c r="B132" s="880"/>
      <c r="C132" s="860"/>
      <c r="D132" s="863"/>
      <c r="E132" s="863"/>
      <c r="F132" s="866"/>
      <c r="G132" s="883"/>
      <c r="H132" s="552" t="s">
        <v>723</v>
      </c>
      <c r="I132" s="559">
        <f t="shared" ref="I132" si="114">I128+I129+I130+I131</f>
        <v>0</v>
      </c>
      <c r="J132" s="560">
        <f t="shared" ref="J132" si="115">J128+J129+J130+J131</f>
        <v>0</v>
      </c>
      <c r="K132" s="559">
        <f t="shared" ref="K132" si="116">K128+K129+K130+K131</f>
        <v>2000000</v>
      </c>
      <c r="L132" s="560">
        <f t="shared" ref="L132" si="117">L128+L129+L130+L131</f>
        <v>0</v>
      </c>
      <c r="M132" s="559">
        <f t="shared" ref="M132" si="118">M128+M129+M130+M131</f>
        <v>4900000</v>
      </c>
      <c r="N132" s="560">
        <f t="shared" ref="N132" si="119">N128+N129+N130+N131</f>
        <v>0</v>
      </c>
      <c r="O132" s="555">
        <f t="shared" ref="O132" si="120">O128+O129+O130+O131</f>
        <v>4900000</v>
      </c>
      <c r="P132" s="415">
        <f t="shared" ref="P132" si="121">P128+P129+P130+P131</f>
        <v>0</v>
      </c>
    </row>
    <row r="133" spans="1:16" x14ac:dyDescent="0.25">
      <c r="A133" s="411"/>
      <c r="B133" s="878" t="s">
        <v>768</v>
      </c>
      <c r="C133" s="858" t="s">
        <v>769</v>
      </c>
      <c r="D133" s="861">
        <v>2021</v>
      </c>
      <c r="E133" s="861">
        <v>2021</v>
      </c>
      <c r="F133" s="864">
        <v>4000000</v>
      </c>
      <c r="G133" s="881"/>
      <c r="H133" s="551" t="s">
        <v>708</v>
      </c>
      <c r="I133" s="558"/>
      <c r="J133" s="414"/>
      <c r="K133" s="558"/>
      <c r="L133" s="414"/>
      <c r="M133" s="558"/>
      <c r="N133" s="414"/>
      <c r="O133" s="554"/>
      <c r="P133" s="414"/>
    </row>
    <row r="134" spans="1:16" x14ac:dyDescent="0.25">
      <c r="A134" s="411"/>
      <c r="B134" s="879"/>
      <c r="C134" s="859"/>
      <c r="D134" s="862"/>
      <c r="E134" s="862"/>
      <c r="F134" s="865"/>
      <c r="G134" s="882"/>
      <c r="H134" s="551" t="s">
        <v>709</v>
      </c>
      <c r="I134" s="558"/>
      <c r="J134" s="414"/>
      <c r="K134" s="558"/>
      <c r="L134" s="414"/>
      <c r="M134" s="558"/>
      <c r="N134" s="414"/>
      <c r="O134" s="554"/>
      <c r="P134" s="414"/>
    </row>
    <row r="135" spans="1:16" x14ac:dyDescent="0.25">
      <c r="A135" s="411"/>
      <c r="B135" s="879"/>
      <c r="C135" s="859"/>
      <c r="D135" s="862"/>
      <c r="E135" s="862"/>
      <c r="F135" s="865"/>
      <c r="G135" s="882"/>
      <c r="H135" s="551" t="s">
        <v>49</v>
      </c>
      <c r="I135" s="558"/>
      <c r="J135" s="414"/>
      <c r="K135" s="558"/>
      <c r="L135" s="414"/>
      <c r="M135" s="558"/>
      <c r="N135" s="414"/>
      <c r="O135" s="554"/>
      <c r="P135" s="414"/>
    </row>
    <row r="136" spans="1:16" x14ac:dyDescent="0.25">
      <c r="A136" s="411"/>
      <c r="B136" s="879"/>
      <c r="C136" s="859"/>
      <c r="D136" s="862"/>
      <c r="E136" s="862"/>
      <c r="F136" s="865"/>
      <c r="G136" s="882"/>
      <c r="H136" s="551" t="s">
        <v>710</v>
      </c>
      <c r="I136" s="558"/>
      <c r="J136" s="414"/>
      <c r="K136" s="558">
        <v>4000000</v>
      </c>
      <c r="L136" s="414"/>
      <c r="M136" s="558">
        <v>4000000</v>
      </c>
      <c r="N136" s="414"/>
      <c r="O136" s="554">
        <v>4000000</v>
      </c>
      <c r="P136" s="414"/>
    </row>
    <row r="137" spans="1:16" ht="16.5" thickBot="1" x14ac:dyDescent="0.3">
      <c r="A137" s="411"/>
      <c r="B137" s="880"/>
      <c r="C137" s="860"/>
      <c r="D137" s="863"/>
      <c r="E137" s="863"/>
      <c r="F137" s="866"/>
      <c r="G137" s="883"/>
      <c r="H137" s="552" t="s">
        <v>723</v>
      </c>
      <c r="I137" s="559">
        <f t="shared" ref="I137" si="122">I133+I134+I135+I136</f>
        <v>0</v>
      </c>
      <c r="J137" s="560">
        <f t="shared" ref="J137" si="123">J133+J134+J135+J136</f>
        <v>0</v>
      </c>
      <c r="K137" s="559">
        <f t="shared" ref="K137" si="124">K133+K134+K135+K136</f>
        <v>4000000</v>
      </c>
      <c r="L137" s="560">
        <f t="shared" ref="L137" si="125">L133+L134+L135+L136</f>
        <v>0</v>
      </c>
      <c r="M137" s="559">
        <f t="shared" ref="M137" si="126">M133+M134+M135+M136</f>
        <v>4000000</v>
      </c>
      <c r="N137" s="560">
        <f t="shared" ref="N137" si="127">N133+N134+N135+N136</f>
        <v>0</v>
      </c>
      <c r="O137" s="555">
        <f t="shared" ref="O137" si="128">O133+O134+O135+O136</f>
        <v>4000000</v>
      </c>
      <c r="P137" s="415">
        <f t="shared" ref="P137" si="129">P133+P134+P135+P136</f>
        <v>0</v>
      </c>
    </row>
    <row r="138" spans="1:16" x14ac:dyDescent="0.25">
      <c r="A138" s="411"/>
      <c r="B138" s="878" t="s">
        <v>770</v>
      </c>
      <c r="C138" s="858" t="s">
        <v>771</v>
      </c>
      <c r="D138" s="861">
        <v>2021</v>
      </c>
      <c r="E138" s="861">
        <v>2021</v>
      </c>
      <c r="F138" s="864">
        <v>1500000</v>
      </c>
      <c r="G138" s="881"/>
      <c r="H138" s="551" t="s">
        <v>708</v>
      </c>
      <c r="I138" s="558"/>
      <c r="J138" s="414"/>
      <c r="K138" s="558"/>
      <c r="L138" s="414"/>
      <c r="M138" s="558"/>
      <c r="N138" s="414"/>
      <c r="O138" s="554"/>
      <c r="P138" s="414"/>
    </row>
    <row r="139" spans="1:16" x14ac:dyDescent="0.25">
      <c r="A139" s="411"/>
      <c r="B139" s="879"/>
      <c r="C139" s="859"/>
      <c r="D139" s="862"/>
      <c r="E139" s="862"/>
      <c r="F139" s="865"/>
      <c r="G139" s="882"/>
      <c r="H139" s="551" t="s">
        <v>709</v>
      </c>
      <c r="I139" s="558"/>
      <c r="J139" s="414"/>
      <c r="K139" s="558"/>
      <c r="L139" s="414"/>
      <c r="M139" s="558"/>
      <c r="N139" s="414"/>
      <c r="O139" s="554"/>
      <c r="P139" s="414"/>
    </row>
    <row r="140" spans="1:16" x14ac:dyDescent="0.25">
      <c r="A140" s="411"/>
      <c r="B140" s="879"/>
      <c r="C140" s="859"/>
      <c r="D140" s="862"/>
      <c r="E140" s="862"/>
      <c r="F140" s="865"/>
      <c r="G140" s="882"/>
      <c r="H140" s="551" t="s">
        <v>49</v>
      </c>
      <c r="I140" s="558"/>
      <c r="J140" s="414"/>
      <c r="K140" s="558"/>
      <c r="L140" s="414"/>
      <c r="M140" s="558"/>
      <c r="N140" s="414"/>
      <c r="O140" s="554"/>
      <c r="P140" s="414"/>
    </row>
    <row r="141" spans="1:16" x14ac:dyDescent="0.25">
      <c r="A141" s="411"/>
      <c r="B141" s="879"/>
      <c r="C141" s="859"/>
      <c r="D141" s="862"/>
      <c r="E141" s="862"/>
      <c r="F141" s="865"/>
      <c r="G141" s="882"/>
      <c r="H141" s="551" t="s">
        <v>710</v>
      </c>
      <c r="I141" s="558"/>
      <c r="J141" s="414"/>
      <c r="K141" s="558">
        <v>1000000</v>
      </c>
      <c r="L141" s="414"/>
      <c r="M141" s="558">
        <v>1500000</v>
      </c>
      <c r="N141" s="414"/>
      <c r="O141" s="554">
        <v>1500000</v>
      </c>
      <c r="P141" s="414"/>
    </row>
    <row r="142" spans="1:16" ht="16.5" thickBot="1" x14ac:dyDescent="0.3">
      <c r="A142" s="411"/>
      <c r="B142" s="880"/>
      <c r="C142" s="860"/>
      <c r="D142" s="863"/>
      <c r="E142" s="863"/>
      <c r="F142" s="866"/>
      <c r="G142" s="883"/>
      <c r="H142" s="552" t="s">
        <v>723</v>
      </c>
      <c r="I142" s="559">
        <f t="shared" ref="I142" si="130">I138+I139+I140+I141</f>
        <v>0</v>
      </c>
      <c r="J142" s="560">
        <f t="shared" ref="J142" si="131">J138+J139+J140+J141</f>
        <v>0</v>
      </c>
      <c r="K142" s="559">
        <f t="shared" ref="K142" si="132">K138+K139+K140+K141</f>
        <v>1000000</v>
      </c>
      <c r="L142" s="560">
        <f t="shared" ref="L142" si="133">L138+L139+L140+L141</f>
        <v>0</v>
      </c>
      <c r="M142" s="559">
        <f t="shared" ref="M142" si="134">M138+M139+M140+M141</f>
        <v>1500000</v>
      </c>
      <c r="N142" s="560">
        <f t="shared" ref="N142" si="135">N138+N139+N140+N141</f>
        <v>0</v>
      </c>
      <c r="O142" s="555">
        <f t="shared" ref="O142" si="136">O138+O139+O140+O141</f>
        <v>1500000</v>
      </c>
      <c r="P142" s="415">
        <f t="shared" ref="P142" si="137">P138+P139+P140+P141</f>
        <v>0</v>
      </c>
    </row>
    <row r="143" spans="1:16" x14ac:dyDescent="0.25">
      <c r="A143" s="411"/>
      <c r="B143" s="878" t="s">
        <v>772</v>
      </c>
      <c r="C143" s="858" t="s">
        <v>773</v>
      </c>
      <c r="D143" s="861">
        <v>2021</v>
      </c>
      <c r="E143" s="861">
        <v>2021</v>
      </c>
      <c r="F143" s="864">
        <v>3000000</v>
      </c>
      <c r="G143" s="881"/>
      <c r="H143" s="551" t="s">
        <v>708</v>
      </c>
      <c r="I143" s="558"/>
      <c r="J143" s="414"/>
      <c r="K143" s="558"/>
      <c r="L143" s="414"/>
      <c r="M143" s="558"/>
      <c r="N143" s="414"/>
      <c r="O143" s="554"/>
      <c r="P143" s="414"/>
    </row>
    <row r="144" spans="1:16" x14ac:dyDescent="0.25">
      <c r="A144" s="411"/>
      <c r="B144" s="879"/>
      <c r="C144" s="859"/>
      <c r="D144" s="862"/>
      <c r="E144" s="862"/>
      <c r="F144" s="865"/>
      <c r="G144" s="882"/>
      <c r="H144" s="551" t="s">
        <v>709</v>
      </c>
      <c r="I144" s="558"/>
      <c r="J144" s="414"/>
      <c r="K144" s="558"/>
      <c r="L144" s="414"/>
      <c r="M144" s="558"/>
      <c r="N144" s="414"/>
      <c r="O144" s="554"/>
      <c r="P144" s="414"/>
    </row>
    <row r="145" spans="1:16" x14ac:dyDescent="0.25">
      <c r="A145" s="411"/>
      <c r="B145" s="879"/>
      <c r="C145" s="859"/>
      <c r="D145" s="862"/>
      <c r="E145" s="862"/>
      <c r="F145" s="865"/>
      <c r="G145" s="882"/>
      <c r="H145" s="551" t="s">
        <v>49</v>
      </c>
      <c r="I145" s="558"/>
      <c r="J145" s="414"/>
      <c r="K145" s="558"/>
      <c r="L145" s="414"/>
      <c r="M145" s="558"/>
      <c r="N145" s="414"/>
      <c r="O145" s="554"/>
      <c r="P145" s="414"/>
    </row>
    <row r="146" spans="1:16" x14ac:dyDescent="0.25">
      <c r="A146" s="411"/>
      <c r="B146" s="879"/>
      <c r="C146" s="859"/>
      <c r="D146" s="862"/>
      <c r="E146" s="862"/>
      <c r="F146" s="865"/>
      <c r="G146" s="882"/>
      <c r="H146" s="551" t="s">
        <v>710</v>
      </c>
      <c r="I146" s="558"/>
      <c r="J146" s="414"/>
      <c r="K146" s="558"/>
      <c r="L146" s="414"/>
      <c r="M146" s="558">
        <v>3000000</v>
      </c>
      <c r="N146" s="414"/>
      <c r="O146" s="554">
        <v>3000000</v>
      </c>
      <c r="P146" s="414"/>
    </row>
    <row r="147" spans="1:16" ht="16.5" thickBot="1" x14ac:dyDescent="0.3">
      <c r="A147" s="411"/>
      <c r="B147" s="880"/>
      <c r="C147" s="860"/>
      <c r="D147" s="863"/>
      <c r="E147" s="863"/>
      <c r="F147" s="866"/>
      <c r="G147" s="883"/>
      <c r="H147" s="552" t="s">
        <v>723</v>
      </c>
      <c r="I147" s="559">
        <f t="shared" ref="I147" si="138">I143+I144+I145+I146</f>
        <v>0</v>
      </c>
      <c r="J147" s="560">
        <f t="shared" ref="J147" si="139">J143+J144+J145+J146</f>
        <v>0</v>
      </c>
      <c r="K147" s="559">
        <f t="shared" ref="K147" si="140">K143+K144+K145+K146</f>
        <v>0</v>
      </c>
      <c r="L147" s="560">
        <f t="shared" ref="L147" si="141">L143+L144+L145+L146</f>
        <v>0</v>
      </c>
      <c r="M147" s="559">
        <f t="shared" ref="M147" si="142">M143+M144+M145+M146</f>
        <v>3000000</v>
      </c>
      <c r="N147" s="560">
        <f t="shared" ref="N147" si="143">N143+N144+N145+N146</f>
        <v>0</v>
      </c>
      <c r="O147" s="555">
        <f t="shared" ref="O147" si="144">O143+O144+O145+O146</f>
        <v>3000000</v>
      </c>
      <c r="P147" s="415">
        <f t="shared" ref="P147" si="145">P143+P144+P145+P146</f>
        <v>0</v>
      </c>
    </row>
    <row r="148" spans="1:16" x14ac:dyDescent="0.25">
      <c r="A148" s="411"/>
      <c r="B148" s="878" t="s">
        <v>775</v>
      </c>
      <c r="C148" s="858" t="s">
        <v>774</v>
      </c>
      <c r="D148" s="861">
        <v>2021</v>
      </c>
      <c r="E148" s="861">
        <v>2021</v>
      </c>
      <c r="F148" s="864">
        <v>2000000</v>
      </c>
      <c r="G148" s="881"/>
      <c r="H148" s="551" t="s">
        <v>708</v>
      </c>
      <c r="I148" s="558"/>
      <c r="J148" s="414"/>
      <c r="K148" s="558"/>
      <c r="L148" s="414"/>
      <c r="M148" s="558"/>
      <c r="N148" s="414"/>
      <c r="O148" s="554"/>
      <c r="P148" s="414"/>
    </row>
    <row r="149" spans="1:16" x14ac:dyDescent="0.25">
      <c r="A149" s="411"/>
      <c r="B149" s="879"/>
      <c r="C149" s="859"/>
      <c r="D149" s="862"/>
      <c r="E149" s="862"/>
      <c r="F149" s="865"/>
      <c r="G149" s="882"/>
      <c r="H149" s="551" t="s">
        <v>709</v>
      </c>
      <c r="I149" s="558"/>
      <c r="J149" s="414"/>
      <c r="K149" s="558"/>
      <c r="L149" s="414"/>
      <c r="M149" s="558"/>
      <c r="N149" s="414"/>
      <c r="O149" s="554"/>
      <c r="P149" s="414"/>
    </row>
    <row r="150" spans="1:16" x14ac:dyDescent="0.25">
      <c r="A150" s="411"/>
      <c r="B150" s="879"/>
      <c r="C150" s="859"/>
      <c r="D150" s="862"/>
      <c r="E150" s="862"/>
      <c r="F150" s="865"/>
      <c r="G150" s="882"/>
      <c r="H150" s="551" t="s">
        <v>49</v>
      </c>
      <c r="I150" s="558"/>
      <c r="J150" s="414"/>
      <c r="K150" s="558"/>
      <c r="L150" s="414"/>
      <c r="M150" s="558"/>
      <c r="N150" s="414"/>
      <c r="O150" s="554"/>
      <c r="P150" s="414"/>
    </row>
    <row r="151" spans="1:16" x14ac:dyDescent="0.25">
      <c r="A151" s="411"/>
      <c r="B151" s="879"/>
      <c r="C151" s="859"/>
      <c r="D151" s="862"/>
      <c r="E151" s="862"/>
      <c r="F151" s="865"/>
      <c r="G151" s="882"/>
      <c r="H151" s="551" t="s">
        <v>710</v>
      </c>
      <c r="I151" s="558"/>
      <c r="J151" s="414"/>
      <c r="K151" s="558"/>
      <c r="L151" s="414"/>
      <c r="M151" s="558"/>
      <c r="N151" s="414"/>
      <c r="O151" s="554">
        <v>2000000</v>
      </c>
      <c r="P151" s="414"/>
    </row>
    <row r="152" spans="1:16" ht="16.5" thickBot="1" x14ac:dyDescent="0.3">
      <c r="A152" s="411"/>
      <c r="B152" s="880"/>
      <c r="C152" s="860"/>
      <c r="D152" s="863"/>
      <c r="E152" s="863"/>
      <c r="F152" s="866"/>
      <c r="G152" s="883"/>
      <c r="H152" s="552" t="s">
        <v>723</v>
      </c>
      <c r="I152" s="559">
        <f t="shared" ref="I152" si="146">I148+I149+I150+I151</f>
        <v>0</v>
      </c>
      <c r="J152" s="560">
        <f t="shared" ref="J152" si="147">J148+J149+J150+J151</f>
        <v>0</v>
      </c>
      <c r="K152" s="559">
        <f t="shared" ref="K152" si="148">K148+K149+K150+K151</f>
        <v>0</v>
      </c>
      <c r="L152" s="560">
        <f t="shared" ref="L152" si="149">L148+L149+L150+L151</f>
        <v>0</v>
      </c>
      <c r="M152" s="559">
        <f t="shared" ref="M152" si="150">M148+M149+M150+M151</f>
        <v>0</v>
      </c>
      <c r="N152" s="560">
        <f t="shared" ref="N152" si="151">N148+N149+N150+N151</f>
        <v>0</v>
      </c>
      <c r="O152" s="555">
        <f t="shared" ref="O152" si="152">O148+O149+O150+O151</f>
        <v>2000000</v>
      </c>
      <c r="P152" s="415">
        <f t="shared" ref="P152" si="153">P148+P149+P150+P151</f>
        <v>0</v>
      </c>
    </row>
    <row r="153" spans="1:16" x14ac:dyDescent="0.25">
      <c r="A153" s="411"/>
      <c r="B153" s="878" t="s">
        <v>776</v>
      </c>
      <c r="C153" s="858" t="s">
        <v>780</v>
      </c>
      <c r="D153" s="861">
        <v>2021</v>
      </c>
      <c r="E153" s="861">
        <v>2021</v>
      </c>
      <c r="F153" s="864">
        <v>6000000</v>
      </c>
      <c r="G153" s="881"/>
      <c r="H153" s="551" t="s">
        <v>708</v>
      </c>
      <c r="I153" s="558"/>
      <c r="J153" s="414"/>
      <c r="K153" s="558"/>
      <c r="L153" s="414"/>
      <c r="M153" s="558"/>
      <c r="N153" s="414"/>
      <c r="O153" s="554"/>
      <c r="P153" s="414"/>
    </row>
    <row r="154" spans="1:16" x14ac:dyDescent="0.25">
      <c r="A154" s="411"/>
      <c r="B154" s="879"/>
      <c r="C154" s="859"/>
      <c r="D154" s="862"/>
      <c r="E154" s="862"/>
      <c r="F154" s="865"/>
      <c r="G154" s="882"/>
      <c r="H154" s="551" t="s">
        <v>709</v>
      </c>
      <c r="I154" s="558"/>
      <c r="J154" s="414"/>
      <c r="K154" s="558"/>
      <c r="L154" s="414"/>
      <c r="M154" s="558"/>
      <c r="N154" s="414"/>
      <c r="O154" s="554"/>
      <c r="P154" s="414"/>
    </row>
    <row r="155" spans="1:16" x14ac:dyDescent="0.25">
      <c r="A155" s="411"/>
      <c r="B155" s="879"/>
      <c r="C155" s="859"/>
      <c r="D155" s="862"/>
      <c r="E155" s="862"/>
      <c r="F155" s="865"/>
      <c r="G155" s="882"/>
      <c r="H155" s="551" t="s">
        <v>49</v>
      </c>
      <c r="I155" s="558"/>
      <c r="J155" s="414"/>
      <c r="K155" s="558"/>
      <c r="L155" s="414"/>
      <c r="M155" s="558"/>
      <c r="N155" s="414"/>
      <c r="O155" s="554"/>
      <c r="P155" s="414"/>
    </row>
    <row r="156" spans="1:16" x14ac:dyDescent="0.25">
      <c r="A156" s="411"/>
      <c r="B156" s="879"/>
      <c r="C156" s="859"/>
      <c r="D156" s="862"/>
      <c r="E156" s="862"/>
      <c r="F156" s="865"/>
      <c r="G156" s="882"/>
      <c r="H156" s="551" t="s">
        <v>710</v>
      </c>
      <c r="I156" s="558"/>
      <c r="J156" s="414"/>
      <c r="K156" s="558">
        <v>3000000</v>
      </c>
      <c r="L156" s="414"/>
      <c r="M156" s="558">
        <v>6000000</v>
      </c>
      <c r="N156" s="414"/>
      <c r="O156" s="554">
        <v>6000000</v>
      </c>
      <c r="P156" s="414"/>
    </row>
    <row r="157" spans="1:16" ht="16.5" thickBot="1" x14ac:dyDescent="0.3">
      <c r="A157" s="411"/>
      <c r="B157" s="880"/>
      <c r="C157" s="860"/>
      <c r="D157" s="863"/>
      <c r="E157" s="863"/>
      <c r="F157" s="866"/>
      <c r="G157" s="883"/>
      <c r="H157" s="552" t="s">
        <v>723</v>
      </c>
      <c r="I157" s="559">
        <f t="shared" ref="I157" si="154">I153+I154+I155+I156</f>
        <v>0</v>
      </c>
      <c r="J157" s="560">
        <f t="shared" ref="J157" si="155">J153+J154+J155+J156</f>
        <v>0</v>
      </c>
      <c r="K157" s="559">
        <f t="shared" ref="K157" si="156">K153+K154+K155+K156</f>
        <v>3000000</v>
      </c>
      <c r="L157" s="560">
        <f t="shared" ref="L157" si="157">L153+L154+L155+L156</f>
        <v>0</v>
      </c>
      <c r="M157" s="559">
        <f t="shared" ref="M157" si="158">M153+M154+M155+M156</f>
        <v>6000000</v>
      </c>
      <c r="N157" s="560">
        <f t="shared" ref="N157" si="159">N153+N154+N155+N156</f>
        <v>0</v>
      </c>
      <c r="O157" s="555">
        <f t="shared" ref="O157" si="160">O153+O154+O155+O156</f>
        <v>6000000</v>
      </c>
      <c r="P157" s="415">
        <f t="shared" ref="P157" si="161">P153+P154+P155+P156</f>
        <v>0</v>
      </c>
    </row>
    <row r="158" spans="1:16" x14ac:dyDescent="0.25">
      <c r="A158" s="411"/>
      <c r="B158" s="878" t="s">
        <v>777</v>
      </c>
      <c r="C158" s="858" t="s">
        <v>781</v>
      </c>
      <c r="D158" s="861">
        <v>2021</v>
      </c>
      <c r="E158" s="861">
        <v>2021</v>
      </c>
      <c r="F158" s="864">
        <v>2083000</v>
      </c>
      <c r="G158" s="881"/>
      <c r="H158" s="551" t="s">
        <v>708</v>
      </c>
      <c r="I158" s="558"/>
      <c r="J158" s="414"/>
      <c r="K158" s="558"/>
      <c r="L158" s="414"/>
      <c r="M158" s="558"/>
      <c r="N158" s="414"/>
      <c r="O158" s="554"/>
      <c r="P158" s="414"/>
    </row>
    <row r="159" spans="1:16" x14ac:dyDescent="0.25">
      <c r="A159" s="411"/>
      <c r="B159" s="879"/>
      <c r="C159" s="859"/>
      <c r="D159" s="862"/>
      <c r="E159" s="862"/>
      <c r="F159" s="865"/>
      <c r="G159" s="882"/>
      <c r="H159" s="551" t="s">
        <v>709</v>
      </c>
      <c r="I159" s="558"/>
      <c r="J159" s="414"/>
      <c r="K159" s="558"/>
      <c r="L159" s="414"/>
      <c r="M159" s="558">
        <v>2083000</v>
      </c>
      <c r="N159" s="414">
        <v>1041000</v>
      </c>
      <c r="O159" s="554">
        <v>2083000</v>
      </c>
      <c r="P159" s="414">
        <v>2004000</v>
      </c>
    </row>
    <row r="160" spans="1:16" x14ac:dyDescent="0.25">
      <c r="A160" s="411"/>
      <c r="B160" s="879"/>
      <c r="C160" s="859"/>
      <c r="D160" s="862"/>
      <c r="E160" s="862"/>
      <c r="F160" s="865"/>
      <c r="G160" s="882"/>
      <c r="H160" s="551" t="s">
        <v>49</v>
      </c>
      <c r="I160" s="558"/>
      <c r="J160" s="414"/>
      <c r="K160" s="558"/>
      <c r="L160" s="414"/>
      <c r="M160" s="558"/>
      <c r="N160" s="414"/>
      <c r="O160" s="554"/>
      <c r="P160" s="414"/>
    </row>
    <row r="161" spans="1:16" x14ac:dyDescent="0.25">
      <c r="A161" s="411"/>
      <c r="B161" s="879"/>
      <c r="C161" s="859"/>
      <c r="D161" s="862"/>
      <c r="E161" s="862"/>
      <c r="F161" s="865"/>
      <c r="G161" s="882"/>
      <c r="H161" s="551" t="s">
        <v>710</v>
      </c>
      <c r="I161" s="558"/>
      <c r="J161" s="414"/>
      <c r="K161" s="558"/>
      <c r="L161" s="414"/>
      <c r="M161" s="558"/>
      <c r="N161" s="414"/>
      <c r="O161" s="554"/>
      <c r="P161" s="414"/>
    </row>
    <row r="162" spans="1:16" ht="16.5" thickBot="1" x14ac:dyDescent="0.3">
      <c r="A162" s="411"/>
      <c r="B162" s="880"/>
      <c r="C162" s="860"/>
      <c r="D162" s="863"/>
      <c r="E162" s="863"/>
      <c r="F162" s="866"/>
      <c r="G162" s="883"/>
      <c r="H162" s="552" t="s">
        <v>723</v>
      </c>
      <c r="I162" s="559">
        <f t="shared" ref="I162" si="162">I158+I159+I160+I161</f>
        <v>0</v>
      </c>
      <c r="J162" s="560">
        <f t="shared" ref="J162" si="163">J158+J159+J160+J161</f>
        <v>0</v>
      </c>
      <c r="K162" s="559">
        <f t="shared" ref="K162" si="164">K158+K159+K160+K161</f>
        <v>0</v>
      </c>
      <c r="L162" s="560">
        <f t="shared" ref="L162" si="165">L158+L159+L160+L161</f>
        <v>0</v>
      </c>
      <c r="M162" s="559">
        <f t="shared" ref="M162" si="166">M158+M159+M160+M161</f>
        <v>2083000</v>
      </c>
      <c r="N162" s="560">
        <f t="shared" ref="N162" si="167">N158+N159+N160+N161</f>
        <v>1041000</v>
      </c>
      <c r="O162" s="555">
        <f t="shared" ref="O162" si="168">O158+O159+O160+O161</f>
        <v>2083000</v>
      </c>
      <c r="P162" s="415">
        <f t="shared" ref="P162" si="169">P158+P159+P160+P161</f>
        <v>2004000</v>
      </c>
    </row>
    <row r="163" spans="1:16" x14ac:dyDescent="0.25">
      <c r="A163" s="411"/>
      <c r="B163" s="878" t="s">
        <v>778</v>
      </c>
      <c r="C163" s="858" t="s">
        <v>782</v>
      </c>
      <c r="D163" s="861">
        <v>2021</v>
      </c>
      <c r="E163" s="861">
        <v>2021</v>
      </c>
      <c r="F163" s="864">
        <v>2000000</v>
      </c>
      <c r="G163" s="881"/>
      <c r="H163" s="551" t="s">
        <v>708</v>
      </c>
      <c r="I163" s="558"/>
      <c r="J163" s="414"/>
      <c r="K163" s="558"/>
      <c r="L163" s="414"/>
      <c r="M163" s="558"/>
      <c r="N163" s="414"/>
      <c r="O163" s="554"/>
      <c r="P163" s="414"/>
    </row>
    <row r="164" spans="1:16" x14ac:dyDescent="0.25">
      <c r="A164" s="411"/>
      <c r="B164" s="879"/>
      <c r="C164" s="859"/>
      <c r="D164" s="862"/>
      <c r="E164" s="862"/>
      <c r="F164" s="865"/>
      <c r="G164" s="882"/>
      <c r="H164" s="551" t="s">
        <v>709</v>
      </c>
      <c r="I164" s="558"/>
      <c r="J164" s="414"/>
      <c r="K164" s="558"/>
      <c r="L164" s="414"/>
      <c r="M164" s="558">
        <v>2000000</v>
      </c>
      <c r="N164" s="414">
        <v>1961000</v>
      </c>
      <c r="O164" s="554">
        <v>2000000</v>
      </c>
      <c r="P164" s="414">
        <v>1961000</v>
      </c>
    </row>
    <row r="165" spans="1:16" x14ac:dyDescent="0.25">
      <c r="A165" s="411"/>
      <c r="B165" s="879"/>
      <c r="C165" s="859"/>
      <c r="D165" s="862"/>
      <c r="E165" s="862"/>
      <c r="F165" s="865"/>
      <c r="G165" s="882"/>
      <c r="H165" s="551" t="s">
        <v>49</v>
      </c>
      <c r="I165" s="558"/>
      <c r="J165" s="414"/>
      <c r="K165" s="558"/>
      <c r="L165" s="414"/>
      <c r="M165" s="558"/>
      <c r="N165" s="414"/>
      <c r="O165" s="554"/>
      <c r="P165" s="414"/>
    </row>
    <row r="166" spans="1:16" x14ac:dyDescent="0.25">
      <c r="A166" s="411"/>
      <c r="B166" s="879"/>
      <c r="C166" s="859"/>
      <c r="D166" s="862"/>
      <c r="E166" s="862"/>
      <c r="F166" s="865"/>
      <c r="G166" s="882"/>
      <c r="H166" s="551" t="s">
        <v>710</v>
      </c>
      <c r="I166" s="558"/>
      <c r="J166" s="414"/>
      <c r="K166" s="558"/>
      <c r="L166" s="414"/>
      <c r="M166" s="558"/>
      <c r="N166" s="414"/>
      <c r="O166" s="554"/>
      <c r="P166" s="414"/>
    </row>
    <row r="167" spans="1:16" ht="16.5" thickBot="1" x14ac:dyDescent="0.3">
      <c r="A167" s="411"/>
      <c r="B167" s="880"/>
      <c r="C167" s="860"/>
      <c r="D167" s="863"/>
      <c r="E167" s="863"/>
      <c r="F167" s="866"/>
      <c r="G167" s="883"/>
      <c r="H167" s="552" t="s">
        <v>723</v>
      </c>
      <c r="I167" s="559">
        <f t="shared" ref="I167" si="170">I163+I164+I165+I166</f>
        <v>0</v>
      </c>
      <c r="J167" s="560">
        <f t="shared" ref="J167" si="171">J163+J164+J165+J166</f>
        <v>0</v>
      </c>
      <c r="K167" s="559">
        <f t="shared" ref="K167" si="172">K163+K164+K165+K166</f>
        <v>0</v>
      </c>
      <c r="L167" s="560">
        <f t="shared" ref="L167" si="173">L163+L164+L165+L166</f>
        <v>0</v>
      </c>
      <c r="M167" s="559">
        <f t="shared" ref="M167" si="174">M163+M164+M165+M166</f>
        <v>2000000</v>
      </c>
      <c r="N167" s="560">
        <f t="shared" ref="N167" si="175">N163+N164+N165+N166</f>
        <v>1961000</v>
      </c>
      <c r="O167" s="555">
        <f t="shared" ref="O167" si="176">O163+O164+O165+O166</f>
        <v>2000000</v>
      </c>
      <c r="P167" s="415">
        <f t="shared" ref="P167" si="177">P163+P164+P165+P166</f>
        <v>1961000</v>
      </c>
    </row>
    <row r="168" spans="1:16" x14ac:dyDescent="0.25">
      <c r="A168" s="411"/>
      <c r="B168" s="878" t="s">
        <v>783</v>
      </c>
      <c r="C168" s="858" t="s">
        <v>784</v>
      </c>
      <c r="D168" s="861">
        <v>2021</v>
      </c>
      <c r="E168" s="861">
        <v>2021</v>
      </c>
      <c r="F168" s="864">
        <v>1750000</v>
      </c>
      <c r="G168" s="881"/>
      <c r="H168" s="551" t="s">
        <v>708</v>
      </c>
      <c r="I168" s="558"/>
      <c r="J168" s="414"/>
      <c r="K168" s="558"/>
      <c r="L168" s="414"/>
      <c r="M168" s="558"/>
      <c r="N168" s="414"/>
      <c r="O168" s="554"/>
      <c r="P168" s="414"/>
    </row>
    <row r="169" spans="1:16" x14ac:dyDescent="0.25">
      <c r="A169" s="411"/>
      <c r="B169" s="879"/>
      <c r="C169" s="859"/>
      <c r="D169" s="862"/>
      <c r="E169" s="862"/>
      <c r="F169" s="865"/>
      <c r="G169" s="882"/>
      <c r="H169" s="551" t="s">
        <v>709</v>
      </c>
      <c r="I169" s="558"/>
      <c r="J169" s="414"/>
      <c r="K169" s="558"/>
      <c r="L169" s="414"/>
      <c r="M169" s="558">
        <v>1750000</v>
      </c>
      <c r="N169" s="414">
        <v>1519000</v>
      </c>
      <c r="O169" s="554">
        <v>1750000</v>
      </c>
      <c r="P169" s="414">
        <v>1735000</v>
      </c>
    </row>
    <row r="170" spans="1:16" x14ac:dyDescent="0.25">
      <c r="A170" s="411"/>
      <c r="B170" s="879"/>
      <c r="C170" s="859"/>
      <c r="D170" s="862"/>
      <c r="E170" s="862"/>
      <c r="F170" s="865"/>
      <c r="G170" s="882"/>
      <c r="H170" s="551" t="s">
        <v>49</v>
      </c>
      <c r="I170" s="558"/>
      <c r="J170" s="414"/>
      <c r="K170" s="558"/>
      <c r="L170" s="414"/>
      <c r="M170" s="558"/>
      <c r="N170" s="414"/>
      <c r="O170" s="554"/>
      <c r="P170" s="414"/>
    </row>
    <row r="171" spans="1:16" x14ac:dyDescent="0.25">
      <c r="A171" s="411"/>
      <c r="B171" s="879"/>
      <c r="C171" s="859"/>
      <c r="D171" s="862"/>
      <c r="E171" s="862"/>
      <c r="F171" s="865"/>
      <c r="G171" s="882"/>
      <c r="H171" s="551" t="s">
        <v>710</v>
      </c>
      <c r="I171" s="558"/>
      <c r="J171" s="414"/>
      <c r="K171" s="558"/>
      <c r="L171" s="414"/>
      <c r="M171" s="558"/>
      <c r="N171" s="414"/>
      <c r="O171" s="554"/>
      <c r="P171" s="414"/>
    </row>
    <row r="172" spans="1:16" ht="16.5" thickBot="1" x14ac:dyDescent="0.3">
      <c r="A172" s="411"/>
      <c r="B172" s="880"/>
      <c r="C172" s="860"/>
      <c r="D172" s="863"/>
      <c r="E172" s="863"/>
      <c r="F172" s="866"/>
      <c r="G172" s="883"/>
      <c r="H172" s="552" t="s">
        <v>723</v>
      </c>
      <c r="I172" s="559">
        <f t="shared" ref="I172" si="178">I168+I169+I170+I171</f>
        <v>0</v>
      </c>
      <c r="J172" s="560">
        <f t="shared" ref="J172" si="179">J168+J169+J170+J171</f>
        <v>0</v>
      </c>
      <c r="K172" s="559">
        <f t="shared" ref="K172" si="180">K168+K169+K170+K171</f>
        <v>0</v>
      </c>
      <c r="L172" s="560">
        <f t="shared" ref="L172" si="181">L168+L169+L170+L171</f>
        <v>0</v>
      </c>
      <c r="M172" s="559">
        <f t="shared" ref="M172" si="182">M168+M169+M170+M171</f>
        <v>1750000</v>
      </c>
      <c r="N172" s="560">
        <f t="shared" ref="N172" si="183">N168+N169+N170+N171</f>
        <v>1519000</v>
      </c>
      <c r="O172" s="555">
        <f t="shared" ref="O172" si="184">O168+O169+O170+O171</f>
        <v>1750000</v>
      </c>
      <c r="P172" s="415">
        <f t="shared" ref="P172" si="185">P168+P169+P170+P171</f>
        <v>1735000</v>
      </c>
    </row>
    <row r="173" spans="1:16" x14ac:dyDescent="0.25">
      <c r="A173" s="411"/>
      <c r="B173" s="878" t="s">
        <v>786</v>
      </c>
      <c r="C173" s="858" t="s">
        <v>785</v>
      </c>
      <c r="D173" s="861">
        <v>2021</v>
      </c>
      <c r="E173" s="861">
        <v>2021</v>
      </c>
      <c r="F173" s="864">
        <v>2000000</v>
      </c>
      <c r="G173" s="881"/>
      <c r="H173" s="551" t="s">
        <v>708</v>
      </c>
      <c r="I173" s="558"/>
      <c r="J173" s="414"/>
      <c r="K173" s="558"/>
      <c r="L173" s="414"/>
      <c r="M173" s="558"/>
      <c r="N173" s="414"/>
      <c r="O173" s="554"/>
      <c r="P173" s="414"/>
    </row>
    <row r="174" spans="1:16" x14ac:dyDescent="0.25">
      <c r="A174" s="411"/>
      <c r="B174" s="879"/>
      <c r="C174" s="859"/>
      <c r="D174" s="862"/>
      <c r="E174" s="862"/>
      <c r="F174" s="865"/>
      <c r="G174" s="882"/>
      <c r="H174" s="551" t="s">
        <v>709</v>
      </c>
      <c r="I174" s="558"/>
      <c r="J174" s="414"/>
      <c r="K174" s="558"/>
      <c r="L174" s="414"/>
      <c r="M174" s="558"/>
      <c r="N174" s="414"/>
      <c r="O174" s="554"/>
      <c r="P174" s="414"/>
    </row>
    <row r="175" spans="1:16" x14ac:dyDescent="0.25">
      <c r="A175" s="411"/>
      <c r="B175" s="879"/>
      <c r="C175" s="859"/>
      <c r="D175" s="862"/>
      <c r="E175" s="862"/>
      <c r="F175" s="865"/>
      <c r="G175" s="882"/>
      <c r="H175" s="551" t="s">
        <v>49</v>
      </c>
      <c r="I175" s="558"/>
      <c r="J175" s="414"/>
      <c r="K175" s="558"/>
      <c r="L175" s="414"/>
      <c r="M175" s="558"/>
      <c r="N175" s="414"/>
      <c r="O175" s="554"/>
      <c r="P175" s="414"/>
    </row>
    <row r="176" spans="1:16" x14ac:dyDescent="0.25">
      <c r="A176" s="411"/>
      <c r="B176" s="879"/>
      <c r="C176" s="859"/>
      <c r="D176" s="862"/>
      <c r="E176" s="862"/>
      <c r="F176" s="865"/>
      <c r="G176" s="882"/>
      <c r="H176" s="551" t="s">
        <v>710</v>
      </c>
      <c r="I176" s="558"/>
      <c r="J176" s="414"/>
      <c r="K176" s="558"/>
      <c r="L176" s="414"/>
      <c r="M176" s="558">
        <v>2000000</v>
      </c>
      <c r="N176" s="414"/>
      <c r="O176" s="554">
        <v>2000000</v>
      </c>
      <c r="P176" s="414"/>
    </row>
    <row r="177" spans="1:16" ht="16.5" thickBot="1" x14ac:dyDescent="0.3">
      <c r="A177" s="411"/>
      <c r="B177" s="880"/>
      <c r="C177" s="860"/>
      <c r="D177" s="863"/>
      <c r="E177" s="863"/>
      <c r="F177" s="866"/>
      <c r="G177" s="883"/>
      <c r="H177" s="552" t="s">
        <v>723</v>
      </c>
      <c r="I177" s="559">
        <f t="shared" ref="I177" si="186">I173+I174+I175+I176</f>
        <v>0</v>
      </c>
      <c r="J177" s="560">
        <f t="shared" ref="J177" si="187">J173+J174+J175+J176</f>
        <v>0</v>
      </c>
      <c r="K177" s="559">
        <f t="shared" ref="K177" si="188">K173+K174+K175+K176</f>
        <v>0</v>
      </c>
      <c r="L177" s="560">
        <f t="shared" ref="L177" si="189">L173+L174+L175+L176</f>
        <v>0</v>
      </c>
      <c r="M177" s="559">
        <f t="shared" ref="M177" si="190">M173+M174+M175+M176</f>
        <v>2000000</v>
      </c>
      <c r="N177" s="560">
        <f t="shared" ref="N177" si="191">N173+N174+N175+N176</f>
        <v>0</v>
      </c>
      <c r="O177" s="555">
        <f t="shared" ref="O177" si="192">O173+O174+O175+O176</f>
        <v>2000000</v>
      </c>
      <c r="P177" s="415">
        <f t="shared" ref="P177" si="193">P173+P174+P175+P176</f>
        <v>0</v>
      </c>
    </row>
    <row r="178" spans="1:16" x14ac:dyDescent="0.25">
      <c r="A178" s="411"/>
      <c r="B178" s="878" t="s">
        <v>787</v>
      </c>
      <c r="C178" s="858" t="s">
        <v>788</v>
      </c>
      <c r="D178" s="861">
        <v>2021</v>
      </c>
      <c r="E178" s="861">
        <v>2021</v>
      </c>
      <c r="F178" s="864">
        <v>16667000</v>
      </c>
      <c r="G178" s="881"/>
      <c r="H178" s="551" t="s">
        <v>708</v>
      </c>
      <c r="I178" s="558"/>
      <c r="J178" s="414"/>
      <c r="K178" s="558"/>
      <c r="L178" s="414"/>
      <c r="M178" s="558"/>
      <c r="N178" s="414"/>
      <c r="O178" s="554"/>
      <c r="P178" s="414"/>
    </row>
    <row r="179" spans="1:16" x14ac:dyDescent="0.25">
      <c r="A179" s="411"/>
      <c r="B179" s="879"/>
      <c r="C179" s="859"/>
      <c r="D179" s="862"/>
      <c r="E179" s="862"/>
      <c r="F179" s="865"/>
      <c r="G179" s="882"/>
      <c r="H179" s="551" t="s">
        <v>709</v>
      </c>
      <c r="I179" s="558"/>
      <c r="J179" s="414"/>
      <c r="K179" s="558"/>
      <c r="L179" s="414"/>
      <c r="M179" s="558"/>
      <c r="N179" s="414">
        <v>13333000</v>
      </c>
      <c r="O179" s="554">
        <v>16667000</v>
      </c>
      <c r="P179" s="414">
        <v>13333000</v>
      </c>
    </row>
    <row r="180" spans="1:16" x14ac:dyDescent="0.25">
      <c r="A180" s="411"/>
      <c r="B180" s="879"/>
      <c r="C180" s="859"/>
      <c r="D180" s="862"/>
      <c r="E180" s="862"/>
      <c r="F180" s="865"/>
      <c r="G180" s="882"/>
      <c r="H180" s="551" t="s">
        <v>49</v>
      </c>
      <c r="I180" s="558"/>
      <c r="J180" s="414"/>
      <c r="K180" s="558"/>
      <c r="L180" s="414"/>
      <c r="M180" s="558"/>
      <c r="N180" s="414"/>
      <c r="O180" s="554"/>
      <c r="P180" s="414"/>
    </row>
    <row r="181" spans="1:16" x14ac:dyDescent="0.25">
      <c r="A181" s="411"/>
      <c r="B181" s="879"/>
      <c r="C181" s="859"/>
      <c r="D181" s="862"/>
      <c r="E181" s="862"/>
      <c r="F181" s="865"/>
      <c r="G181" s="882"/>
      <c r="H181" s="551" t="s">
        <v>710</v>
      </c>
      <c r="I181" s="558"/>
      <c r="J181" s="414"/>
      <c r="K181" s="558"/>
      <c r="L181" s="414"/>
      <c r="M181" s="558"/>
      <c r="N181" s="414"/>
      <c r="O181" s="554"/>
      <c r="P181" s="414"/>
    </row>
    <row r="182" spans="1:16" ht="16.5" thickBot="1" x14ac:dyDescent="0.3">
      <c r="A182" s="411"/>
      <c r="B182" s="880"/>
      <c r="C182" s="860"/>
      <c r="D182" s="863"/>
      <c r="E182" s="863"/>
      <c r="F182" s="866"/>
      <c r="G182" s="883"/>
      <c r="H182" s="552" t="s">
        <v>723</v>
      </c>
      <c r="I182" s="559">
        <f t="shared" ref="I182" si="194">I178+I179+I180+I181</f>
        <v>0</v>
      </c>
      <c r="J182" s="560">
        <f t="shared" ref="J182" si="195">J178+J179+J180+J181</f>
        <v>0</v>
      </c>
      <c r="K182" s="559">
        <f t="shared" ref="K182" si="196">K178+K179+K180+K181</f>
        <v>0</v>
      </c>
      <c r="L182" s="560">
        <f t="shared" ref="L182" si="197">L178+L179+L180+L181</f>
        <v>0</v>
      </c>
      <c r="M182" s="559">
        <f t="shared" ref="M182" si="198">M178+M179+M180+M181</f>
        <v>0</v>
      </c>
      <c r="N182" s="560">
        <f t="shared" ref="N182" si="199">N178+N179+N180+N181</f>
        <v>13333000</v>
      </c>
      <c r="O182" s="555">
        <f t="shared" ref="O182" si="200">O178+O179+O180+O181</f>
        <v>16667000</v>
      </c>
      <c r="P182" s="415">
        <f t="shared" ref="P182" si="201">P178+P179+P180+P181</f>
        <v>13333000</v>
      </c>
    </row>
    <row r="183" spans="1:16" x14ac:dyDescent="0.25">
      <c r="A183" s="411"/>
      <c r="B183" s="878" t="s">
        <v>789</v>
      </c>
      <c r="C183" s="858" t="s">
        <v>790</v>
      </c>
      <c r="D183" s="861">
        <v>2021</v>
      </c>
      <c r="E183" s="861">
        <v>2021</v>
      </c>
      <c r="F183" s="864"/>
      <c r="G183" s="881"/>
      <c r="H183" s="551" t="s">
        <v>708</v>
      </c>
      <c r="I183" s="558"/>
      <c r="J183" s="414"/>
      <c r="K183" s="558"/>
      <c r="L183" s="414"/>
      <c r="M183" s="558"/>
      <c r="N183" s="414"/>
      <c r="O183" s="554"/>
      <c r="P183" s="414"/>
    </row>
    <row r="184" spans="1:16" x14ac:dyDescent="0.25">
      <c r="A184" s="411"/>
      <c r="B184" s="879"/>
      <c r="C184" s="859"/>
      <c r="D184" s="862"/>
      <c r="E184" s="862"/>
      <c r="F184" s="865"/>
      <c r="G184" s="882"/>
      <c r="H184" s="551" t="s">
        <v>709</v>
      </c>
      <c r="I184" s="558"/>
      <c r="J184" s="414"/>
      <c r="K184" s="558"/>
      <c r="L184" s="414"/>
      <c r="M184" s="558"/>
      <c r="N184" s="414"/>
      <c r="O184" s="554"/>
      <c r="P184" s="414"/>
    </row>
    <row r="185" spans="1:16" x14ac:dyDescent="0.25">
      <c r="A185" s="411"/>
      <c r="B185" s="879"/>
      <c r="C185" s="859"/>
      <c r="D185" s="862"/>
      <c r="E185" s="862"/>
      <c r="F185" s="865"/>
      <c r="G185" s="882"/>
      <c r="H185" s="551" t="s">
        <v>49</v>
      </c>
      <c r="I185" s="558"/>
      <c r="J185" s="414"/>
      <c r="K185" s="558"/>
      <c r="L185" s="414"/>
      <c r="M185" s="558"/>
      <c r="N185" s="414"/>
      <c r="O185" s="554"/>
      <c r="P185" s="414"/>
    </row>
    <row r="186" spans="1:16" x14ac:dyDescent="0.25">
      <c r="A186" s="411"/>
      <c r="B186" s="879"/>
      <c r="C186" s="859"/>
      <c r="D186" s="862"/>
      <c r="E186" s="862"/>
      <c r="F186" s="865"/>
      <c r="G186" s="882"/>
      <c r="H186" s="551" t="s">
        <v>710</v>
      </c>
      <c r="I186" s="558"/>
      <c r="J186" s="414">
        <v>587000</v>
      </c>
      <c r="K186" s="558"/>
      <c r="L186" s="414">
        <v>587000</v>
      </c>
      <c r="M186" s="558"/>
      <c r="N186" s="414">
        <v>587000</v>
      </c>
      <c r="O186" s="554"/>
      <c r="P186" s="414">
        <v>587000</v>
      </c>
    </row>
    <row r="187" spans="1:16" ht="16.5" thickBot="1" x14ac:dyDescent="0.3">
      <c r="A187" s="411"/>
      <c r="B187" s="880"/>
      <c r="C187" s="860"/>
      <c r="D187" s="863"/>
      <c r="E187" s="863"/>
      <c r="F187" s="866"/>
      <c r="G187" s="883"/>
      <c r="H187" s="552" t="s">
        <v>723</v>
      </c>
      <c r="I187" s="559">
        <f t="shared" ref="I187" si="202">I183+I184+I185+I186</f>
        <v>0</v>
      </c>
      <c r="J187" s="560">
        <f t="shared" ref="J187" si="203">J183+J184+J185+J186</f>
        <v>587000</v>
      </c>
      <c r="K187" s="559">
        <f t="shared" ref="K187" si="204">K183+K184+K185+K186</f>
        <v>0</v>
      </c>
      <c r="L187" s="560">
        <f t="shared" ref="L187" si="205">L183+L184+L185+L186</f>
        <v>587000</v>
      </c>
      <c r="M187" s="559">
        <f t="shared" ref="M187" si="206">M183+M184+M185+M186</f>
        <v>0</v>
      </c>
      <c r="N187" s="560">
        <f t="shared" ref="N187" si="207">N183+N184+N185+N186</f>
        <v>587000</v>
      </c>
      <c r="O187" s="555">
        <f t="shared" ref="O187" si="208">O183+O184+O185+O186</f>
        <v>0</v>
      </c>
      <c r="P187" s="415">
        <f t="shared" ref="P187" si="209">P183+P184+P185+P186</f>
        <v>587000</v>
      </c>
    </row>
    <row r="188" spans="1:16" x14ac:dyDescent="0.25">
      <c r="A188" s="411"/>
      <c r="B188" s="878" t="s">
        <v>792</v>
      </c>
      <c r="C188" s="858" t="s">
        <v>791</v>
      </c>
      <c r="D188" s="861">
        <v>2021</v>
      </c>
      <c r="E188" s="861">
        <v>2021</v>
      </c>
      <c r="F188" s="864"/>
      <c r="G188" s="881"/>
      <c r="H188" s="551" t="s">
        <v>708</v>
      </c>
      <c r="I188" s="558"/>
      <c r="J188" s="414"/>
      <c r="K188" s="558"/>
      <c r="L188" s="414"/>
      <c r="M188" s="558"/>
      <c r="N188" s="414"/>
      <c r="O188" s="554"/>
      <c r="P188" s="414"/>
    </row>
    <row r="189" spans="1:16" x14ac:dyDescent="0.25">
      <c r="A189" s="411"/>
      <c r="B189" s="879"/>
      <c r="C189" s="859"/>
      <c r="D189" s="862"/>
      <c r="E189" s="862"/>
      <c r="F189" s="865"/>
      <c r="G189" s="882"/>
      <c r="H189" s="551" t="s">
        <v>709</v>
      </c>
      <c r="I189" s="558"/>
      <c r="J189" s="414"/>
      <c r="K189" s="558"/>
      <c r="L189" s="414"/>
      <c r="M189" s="558"/>
      <c r="N189" s="414"/>
      <c r="O189" s="554"/>
      <c r="P189" s="414"/>
    </row>
    <row r="190" spans="1:16" x14ac:dyDescent="0.25">
      <c r="A190" s="411"/>
      <c r="B190" s="879"/>
      <c r="C190" s="859"/>
      <c r="D190" s="862"/>
      <c r="E190" s="862"/>
      <c r="F190" s="865"/>
      <c r="G190" s="882"/>
      <c r="H190" s="551" t="s">
        <v>49</v>
      </c>
      <c r="I190" s="558"/>
      <c r="J190" s="414"/>
      <c r="K190" s="558"/>
      <c r="L190" s="414"/>
      <c r="M190" s="558"/>
      <c r="N190" s="414"/>
      <c r="O190" s="554"/>
      <c r="P190" s="414"/>
    </row>
    <row r="191" spans="1:16" x14ac:dyDescent="0.25">
      <c r="A191" s="411"/>
      <c r="B191" s="879"/>
      <c r="C191" s="859"/>
      <c r="D191" s="862"/>
      <c r="E191" s="862"/>
      <c r="F191" s="865"/>
      <c r="G191" s="882"/>
      <c r="H191" s="551" t="s">
        <v>710</v>
      </c>
      <c r="I191" s="558"/>
      <c r="J191" s="414">
        <v>672000</v>
      </c>
      <c r="K191" s="558"/>
      <c r="L191" s="414">
        <v>672000</v>
      </c>
      <c r="M191" s="558"/>
      <c r="N191" s="414">
        <v>672000</v>
      </c>
      <c r="O191" s="554"/>
      <c r="P191" s="414">
        <v>672000</v>
      </c>
    </row>
    <row r="192" spans="1:16" ht="16.5" thickBot="1" x14ac:dyDescent="0.3">
      <c r="A192" s="411"/>
      <c r="B192" s="880"/>
      <c r="C192" s="860"/>
      <c r="D192" s="863"/>
      <c r="E192" s="863"/>
      <c r="F192" s="866"/>
      <c r="G192" s="883"/>
      <c r="H192" s="552" t="s">
        <v>723</v>
      </c>
      <c r="I192" s="559">
        <f t="shared" ref="I192" si="210">I188+I189+I190+I191</f>
        <v>0</v>
      </c>
      <c r="J192" s="560">
        <f t="shared" ref="J192" si="211">J188+J189+J190+J191</f>
        <v>672000</v>
      </c>
      <c r="K192" s="559">
        <f t="shared" ref="K192" si="212">K188+K189+K190+K191</f>
        <v>0</v>
      </c>
      <c r="L192" s="560">
        <f t="shared" ref="L192" si="213">L188+L189+L190+L191</f>
        <v>672000</v>
      </c>
      <c r="M192" s="559">
        <f t="shared" ref="M192" si="214">M188+M189+M190+M191</f>
        <v>0</v>
      </c>
      <c r="N192" s="560">
        <f t="shared" ref="N192" si="215">N188+N189+N190+N191</f>
        <v>672000</v>
      </c>
      <c r="O192" s="555">
        <f t="shared" ref="O192" si="216">O188+O189+O190+O191</f>
        <v>0</v>
      </c>
      <c r="P192" s="415">
        <f t="shared" ref="P192" si="217">P188+P189+P190+P191</f>
        <v>672000</v>
      </c>
    </row>
    <row r="193" spans="1:16" x14ac:dyDescent="0.25">
      <c r="A193" s="411"/>
      <c r="B193" s="878" t="s">
        <v>793</v>
      </c>
      <c r="C193" s="858" t="s">
        <v>794</v>
      </c>
      <c r="D193" s="861">
        <v>2021</v>
      </c>
      <c r="E193" s="861">
        <v>2021</v>
      </c>
      <c r="F193" s="864"/>
      <c r="G193" s="881"/>
      <c r="H193" s="551" t="s">
        <v>708</v>
      </c>
      <c r="I193" s="558"/>
      <c r="J193" s="414"/>
      <c r="K193" s="558"/>
      <c r="L193" s="414"/>
      <c r="M193" s="558"/>
      <c r="N193" s="414"/>
      <c r="O193" s="554"/>
      <c r="P193" s="414"/>
    </row>
    <row r="194" spans="1:16" x14ac:dyDescent="0.25">
      <c r="A194" s="411"/>
      <c r="B194" s="879"/>
      <c r="C194" s="859"/>
      <c r="D194" s="862"/>
      <c r="E194" s="862"/>
      <c r="F194" s="865"/>
      <c r="G194" s="882"/>
      <c r="H194" s="551" t="s">
        <v>709</v>
      </c>
      <c r="I194" s="558"/>
      <c r="J194" s="414"/>
      <c r="K194" s="558"/>
      <c r="L194" s="414"/>
      <c r="M194" s="558"/>
      <c r="N194" s="414"/>
      <c r="O194" s="554"/>
      <c r="P194" s="414"/>
    </row>
    <row r="195" spans="1:16" x14ac:dyDescent="0.25">
      <c r="A195" s="411"/>
      <c r="B195" s="879"/>
      <c r="C195" s="859"/>
      <c r="D195" s="862"/>
      <c r="E195" s="862"/>
      <c r="F195" s="865"/>
      <c r="G195" s="882"/>
      <c r="H195" s="551" t="s">
        <v>49</v>
      </c>
      <c r="I195" s="558"/>
      <c r="J195" s="414"/>
      <c r="K195" s="558"/>
      <c r="L195" s="414"/>
      <c r="M195" s="558"/>
      <c r="N195" s="414"/>
      <c r="O195" s="554"/>
      <c r="P195" s="414"/>
    </row>
    <row r="196" spans="1:16" x14ac:dyDescent="0.25">
      <c r="A196" s="411"/>
      <c r="B196" s="879"/>
      <c r="C196" s="859"/>
      <c r="D196" s="862"/>
      <c r="E196" s="862"/>
      <c r="F196" s="865"/>
      <c r="G196" s="882"/>
      <c r="H196" s="551" t="s">
        <v>710</v>
      </c>
      <c r="I196" s="558"/>
      <c r="J196" s="414">
        <v>602000</v>
      </c>
      <c r="K196" s="558"/>
      <c r="L196" s="414">
        <v>602000</v>
      </c>
      <c r="M196" s="558"/>
      <c r="N196" s="414">
        <v>602000</v>
      </c>
      <c r="O196" s="554"/>
      <c r="P196" s="414">
        <v>602000</v>
      </c>
    </row>
    <row r="197" spans="1:16" ht="16.5" thickBot="1" x14ac:dyDescent="0.3">
      <c r="A197" s="411"/>
      <c r="B197" s="880"/>
      <c r="C197" s="860"/>
      <c r="D197" s="863"/>
      <c r="E197" s="863"/>
      <c r="F197" s="866"/>
      <c r="G197" s="883"/>
      <c r="H197" s="552" t="s">
        <v>723</v>
      </c>
      <c r="I197" s="559">
        <f t="shared" ref="I197" si="218">I193+I194+I195+I196</f>
        <v>0</v>
      </c>
      <c r="J197" s="560">
        <f t="shared" ref="J197" si="219">J193+J194+J195+J196</f>
        <v>602000</v>
      </c>
      <c r="K197" s="559">
        <f t="shared" ref="K197" si="220">K193+K194+K195+K196</f>
        <v>0</v>
      </c>
      <c r="L197" s="560">
        <f t="shared" ref="L197" si="221">L193+L194+L195+L196</f>
        <v>602000</v>
      </c>
      <c r="M197" s="559">
        <f t="shared" ref="M197" si="222">M193+M194+M195+M196</f>
        <v>0</v>
      </c>
      <c r="N197" s="560">
        <f t="shared" ref="N197" si="223">N193+N194+N195+N196</f>
        <v>602000</v>
      </c>
      <c r="O197" s="555">
        <f t="shared" ref="O197" si="224">O193+O194+O195+O196</f>
        <v>0</v>
      </c>
      <c r="P197" s="415">
        <f t="shared" ref="P197" si="225">P193+P194+P195+P196</f>
        <v>602000</v>
      </c>
    </row>
    <row r="198" spans="1:16" x14ac:dyDescent="0.25">
      <c r="A198" s="411"/>
      <c r="B198" s="878" t="s">
        <v>796</v>
      </c>
      <c r="C198" s="858" t="s">
        <v>795</v>
      </c>
      <c r="D198" s="861">
        <v>2021</v>
      </c>
      <c r="E198" s="861">
        <v>2021</v>
      </c>
      <c r="F198" s="864"/>
      <c r="G198" s="881"/>
      <c r="H198" s="551" t="s">
        <v>708</v>
      </c>
      <c r="I198" s="558"/>
      <c r="J198" s="414"/>
      <c r="K198" s="558"/>
      <c r="L198" s="414"/>
      <c r="M198" s="558"/>
      <c r="N198" s="414"/>
      <c r="O198" s="554"/>
      <c r="P198" s="414"/>
    </row>
    <row r="199" spans="1:16" x14ac:dyDescent="0.25">
      <c r="A199" s="411"/>
      <c r="B199" s="879"/>
      <c r="C199" s="859"/>
      <c r="D199" s="862"/>
      <c r="E199" s="862"/>
      <c r="F199" s="865"/>
      <c r="G199" s="882"/>
      <c r="H199" s="551" t="s">
        <v>709</v>
      </c>
      <c r="I199" s="558"/>
      <c r="J199" s="414"/>
      <c r="K199" s="558"/>
      <c r="L199" s="414"/>
      <c r="M199" s="558"/>
      <c r="N199" s="414"/>
      <c r="O199" s="554"/>
      <c r="P199" s="414"/>
    </row>
    <row r="200" spans="1:16" x14ac:dyDescent="0.25">
      <c r="A200" s="411"/>
      <c r="B200" s="879"/>
      <c r="C200" s="859"/>
      <c r="D200" s="862"/>
      <c r="E200" s="862"/>
      <c r="F200" s="865"/>
      <c r="G200" s="882"/>
      <c r="H200" s="551" t="s">
        <v>49</v>
      </c>
      <c r="I200" s="558"/>
      <c r="J200" s="414"/>
      <c r="K200" s="558"/>
      <c r="L200" s="414"/>
      <c r="M200" s="558"/>
      <c r="N200" s="414"/>
      <c r="O200" s="554"/>
      <c r="P200" s="414"/>
    </row>
    <row r="201" spans="1:16" x14ac:dyDescent="0.25">
      <c r="A201" s="411"/>
      <c r="B201" s="879"/>
      <c r="C201" s="859"/>
      <c r="D201" s="862"/>
      <c r="E201" s="862"/>
      <c r="F201" s="865"/>
      <c r="G201" s="882"/>
      <c r="H201" s="551" t="s">
        <v>710</v>
      </c>
      <c r="I201" s="558"/>
      <c r="J201" s="414">
        <v>166000</v>
      </c>
      <c r="K201" s="558"/>
      <c r="L201" s="414">
        <v>166000</v>
      </c>
      <c r="M201" s="558"/>
      <c r="N201" s="414">
        <v>166000</v>
      </c>
      <c r="O201" s="554"/>
      <c r="P201" s="414">
        <v>166000</v>
      </c>
    </row>
    <row r="202" spans="1:16" ht="16.5" thickBot="1" x14ac:dyDescent="0.3">
      <c r="A202" s="411"/>
      <c r="B202" s="880"/>
      <c r="C202" s="860"/>
      <c r="D202" s="863"/>
      <c r="E202" s="863"/>
      <c r="F202" s="866"/>
      <c r="G202" s="883"/>
      <c r="H202" s="552" t="s">
        <v>723</v>
      </c>
      <c r="I202" s="559">
        <f t="shared" ref="I202" si="226">I198+I199+I200+I201</f>
        <v>0</v>
      </c>
      <c r="J202" s="560">
        <f t="shared" ref="J202" si="227">J198+J199+J200+J201</f>
        <v>166000</v>
      </c>
      <c r="K202" s="559">
        <f t="shared" ref="K202" si="228">K198+K199+K200+K201</f>
        <v>0</v>
      </c>
      <c r="L202" s="560">
        <f t="shared" ref="L202" si="229">L198+L199+L200+L201</f>
        <v>166000</v>
      </c>
      <c r="M202" s="559">
        <f t="shared" ref="M202" si="230">M198+M199+M200+M201</f>
        <v>0</v>
      </c>
      <c r="N202" s="560">
        <f t="shared" ref="N202" si="231">N198+N199+N200+N201</f>
        <v>166000</v>
      </c>
      <c r="O202" s="555">
        <f t="shared" ref="O202" si="232">O198+O199+O200+O201</f>
        <v>0</v>
      </c>
      <c r="P202" s="415">
        <f t="shared" ref="P202" si="233">P198+P199+P200+P201</f>
        <v>166000</v>
      </c>
    </row>
    <row r="203" spans="1:16" x14ac:dyDescent="0.25">
      <c r="A203" s="411"/>
      <c r="B203" s="878" t="s">
        <v>798</v>
      </c>
      <c r="C203" s="858" t="s">
        <v>797</v>
      </c>
      <c r="D203" s="861">
        <v>2021</v>
      </c>
      <c r="E203" s="861">
        <v>2021</v>
      </c>
      <c r="F203" s="864"/>
      <c r="G203" s="881"/>
      <c r="H203" s="551" t="s">
        <v>708</v>
      </c>
      <c r="I203" s="558"/>
      <c r="J203" s="414"/>
      <c r="K203" s="558"/>
      <c r="L203" s="414"/>
      <c r="M203" s="558"/>
      <c r="N203" s="414"/>
      <c r="O203" s="554"/>
      <c r="P203" s="414"/>
    </row>
    <row r="204" spans="1:16" x14ac:dyDescent="0.25">
      <c r="A204" s="411"/>
      <c r="B204" s="879"/>
      <c r="C204" s="859"/>
      <c r="D204" s="862"/>
      <c r="E204" s="862"/>
      <c r="F204" s="865"/>
      <c r="G204" s="882"/>
      <c r="H204" s="551" t="s">
        <v>709</v>
      </c>
      <c r="I204" s="558"/>
      <c r="J204" s="414"/>
      <c r="K204" s="558"/>
      <c r="L204" s="414"/>
      <c r="M204" s="558"/>
      <c r="N204" s="414"/>
      <c r="O204" s="554"/>
      <c r="P204" s="414"/>
    </row>
    <row r="205" spans="1:16" x14ac:dyDescent="0.25">
      <c r="A205" s="411"/>
      <c r="B205" s="879"/>
      <c r="C205" s="859"/>
      <c r="D205" s="862"/>
      <c r="E205" s="862"/>
      <c r="F205" s="865"/>
      <c r="G205" s="882"/>
      <c r="H205" s="551" t="s">
        <v>49</v>
      </c>
      <c r="I205" s="558"/>
      <c r="J205" s="414"/>
      <c r="K205" s="558"/>
      <c r="L205" s="414"/>
      <c r="M205" s="558"/>
      <c r="N205" s="414"/>
      <c r="O205" s="554"/>
      <c r="P205" s="414"/>
    </row>
    <row r="206" spans="1:16" x14ac:dyDescent="0.25">
      <c r="A206" s="411"/>
      <c r="B206" s="879"/>
      <c r="C206" s="859"/>
      <c r="D206" s="862"/>
      <c r="E206" s="862"/>
      <c r="F206" s="865"/>
      <c r="G206" s="882"/>
      <c r="H206" s="551" t="s">
        <v>710</v>
      </c>
      <c r="I206" s="558"/>
      <c r="J206" s="414">
        <v>935000</v>
      </c>
      <c r="K206" s="558"/>
      <c r="L206" s="414">
        <v>935000</v>
      </c>
      <c r="M206" s="558"/>
      <c r="N206" s="414">
        <v>935000</v>
      </c>
      <c r="O206" s="554"/>
      <c r="P206" s="414">
        <v>935000</v>
      </c>
    </row>
    <row r="207" spans="1:16" ht="16.5" thickBot="1" x14ac:dyDescent="0.3">
      <c r="A207" s="411"/>
      <c r="B207" s="880"/>
      <c r="C207" s="860"/>
      <c r="D207" s="863"/>
      <c r="E207" s="863"/>
      <c r="F207" s="866"/>
      <c r="G207" s="883"/>
      <c r="H207" s="552" t="s">
        <v>723</v>
      </c>
      <c r="I207" s="559">
        <f t="shared" ref="I207" si="234">I203+I204+I205+I206</f>
        <v>0</v>
      </c>
      <c r="J207" s="560">
        <f t="shared" ref="J207" si="235">J203+J204+J205+J206</f>
        <v>935000</v>
      </c>
      <c r="K207" s="559">
        <f t="shared" ref="K207" si="236">K203+K204+K205+K206</f>
        <v>0</v>
      </c>
      <c r="L207" s="560">
        <f t="shared" ref="L207" si="237">L203+L204+L205+L206</f>
        <v>935000</v>
      </c>
      <c r="M207" s="559">
        <f t="shared" ref="M207" si="238">M203+M204+M205+M206</f>
        <v>0</v>
      </c>
      <c r="N207" s="560">
        <f t="shared" ref="N207" si="239">N203+N204+N205+N206</f>
        <v>935000</v>
      </c>
      <c r="O207" s="555">
        <f t="shared" ref="O207" si="240">O203+O204+O205+O206</f>
        <v>0</v>
      </c>
      <c r="P207" s="415">
        <f t="shared" ref="P207" si="241">P203+P204+P205+P206</f>
        <v>935000</v>
      </c>
    </row>
    <row r="208" spans="1:16" x14ac:dyDescent="0.25">
      <c r="A208" s="411"/>
      <c r="B208" s="878" t="s">
        <v>799</v>
      </c>
      <c r="C208" s="858" t="s">
        <v>802</v>
      </c>
      <c r="D208" s="861">
        <v>2021</v>
      </c>
      <c r="E208" s="861">
        <v>2021</v>
      </c>
      <c r="F208" s="864"/>
      <c r="G208" s="881"/>
      <c r="H208" s="551" t="s">
        <v>708</v>
      </c>
      <c r="I208" s="558"/>
      <c r="J208" s="414"/>
      <c r="K208" s="558"/>
      <c r="L208" s="414"/>
      <c r="M208" s="558"/>
      <c r="N208" s="414"/>
      <c r="O208" s="554"/>
      <c r="P208" s="414"/>
    </row>
    <row r="209" spans="1:16" x14ac:dyDescent="0.25">
      <c r="A209" s="411"/>
      <c r="B209" s="879"/>
      <c r="C209" s="859"/>
      <c r="D209" s="862"/>
      <c r="E209" s="862"/>
      <c r="F209" s="865"/>
      <c r="G209" s="882"/>
      <c r="H209" s="551" t="s">
        <v>709</v>
      </c>
      <c r="I209" s="558"/>
      <c r="J209" s="414"/>
      <c r="K209" s="558"/>
      <c r="L209" s="414"/>
      <c r="M209" s="558"/>
      <c r="N209" s="414"/>
      <c r="O209" s="554"/>
      <c r="P209" s="414"/>
    </row>
    <row r="210" spans="1:16" x14ac:dyDescent="0.25">
      <c r="A210" s="411"/>
      <c r="B210" s="879"/>
      <c r="C210" s="859"/>
      <c r="D210" s="862"/>
      <c r="E210" s="862"/>
      <c r="F210" s="865"/>
      <c r="G210" s="882"/>
      <c r="H210" s="551" t="s">
        <v>49</v>
      </c>
      <c r="I210" s="558"/>
      <c r="J210" s="414"/>
      <c r="K210" s="558"/>
      <c r="L210" s="414"/>
      <c r="M210" s="558"/>
      <c r="N210" s="414"/>
      <c r="O210" s="554"/>
      <c r="P210" s="414"/>
    </row>
    <row r="211" spans="1:16" x14ac:dyDescent="0.25">
      <c r="A211" s="411"/>
      <c r="B211" s="879"/>
      <c r="C211" s="859"/>
      <c r="D211" s="862"/>
      <c r="E211" s="862"/>
      <c r="F211" s="865"/>
      <c r="G211" s="882"/>
      <c r="H211" s="551" t="s">
        <v>710</v>
      </c>
      <c r="I211" s="558"/>
      <c r="J211" s="414">
        <v>282000</v>
      </c>
      <c r="K211" s="558"/>
      <c r="L211" s="414">
        <v>282000</v>
      </c>
      <c r="M211" s="558"/>
      <c r="N211" s="414">
        <v>282000</v>
      </c>
      <c r="O211" s="554"/>
      <c r="P211" s="414">
        <v>282000</v>
      </c>
    </row>
    <row r="212" spans="1:16" ht="16.5" thickBot="1" x14ac:dyDescent="0.3">
      <c r="A212" s="411"/>
      <c r="B212" s="880"/>
      <c r="C212" s="860"/>
      <c r="D212" s="863"/>
      <c r="E212" s="863"/>
      <c r="F212" s="866"/>
      <c r="G212" s="883"/>
      <c r="H212" s="552" t="s">
        <v>723</v>
      </c>
      <c r="I212" s="559">
        <f t="shared" ref="I212" si="242">I208+I209+I210+I211</f>
        <v>0</v>
      </c>
      <c r="J212" s="560">
        <f t="shared" ref="J212" si="243">J208+J209+J210+J211</f>
        <v>282000</v>
      </c>
      <c r="K212" s="559">
        <f t="shared" ref="K212" si="244">K208+K209+K210+K211</f>
        <v>0</v>
      </c>
      <c r="L212" s="560">
        <f t="shared" ref="L212" si="245">L208+L209+L210+L211</f>
        <v>282000</v>
      </c>
      <c r="M212" s="559">
        <f t="shared" ref="M212" si="246">M208+M209+M210+M211</f>
        <v>0</v>
      </c>
      <c r="N212" s="560">
        <f t="shared" ref="N212" si="247">N208+N209+N210+N211</f>
        <v>282000</v>
      </c>
      <c r="O212" s="555">
        <f t="shared" ref="O212" si="248">O208+O209+O210+O211</f>
        <v>0</v>
      </c>
      <c r="P212" s="415">
        <f t="shared" ref="P212" si="249">P208+P209+P210+P211</f>
        <v>282000</v>
      </c>
    </row>
    <row r="213" spans="1:16" x14ac:dyDescent="0.25">
      <c r="A213" s="411"/>
      <c r="B213" s="878" t="s">
        <v>800</v>
      </c>
      <c r="C213" s="858" t="s">
        <v>803</v>
      </c>
      <c r="D213" s="861">
        <v>2021</v>
      </c>
      <c r="E213" s="861">
        <v>2021</v>
      </c>
      <c r="F213" s="864"/>
      <c r="G213" s="881"/>
      <c r="H213" s="551" t="s">
        <v>708</v>
      </c>
      <c r="I213" s="558"/>
      <c r="J213" s="414"/>
      <c r="K213" s="558"/>
      <c r="L213" s="414"/>
      <c r="M213" s="558"/>
      <c r="N213" s="414"/>
      <c r="O213" s="554"/>
      <c r="P213" s="414"/>
    </row>
    <row r="214" spans="1:16" x14ac:dyDescent="0.25">
      <c r="A214" s="411"/>
      <c r="B214" s="879"/>
      <c r="C214" s="859"/>
      <c r="D214" s="862"/>
      <c r="E214" s="862"/>
      <c r="F214" s="865"/>
      <c r="G214" s="882"/>
      <c r="H214" s="551" t="s">
        <v>709</v>
      </c>
      <c r="I214" s="558"/>
      <c r="J214" s="414"/>
      <c r="K214" s="558"/>
      <c r="L214" s="414"/>
      <c r="M214" s="558"/>
      <c r="N214" s="414"/>
      <c r="O214" s="554"/>
      <c r="P214" s="414"/>
    </row>
    <row r="215" spans="1:16" x14ac:dyDescent="0.25">
      <c r="A215" s="411"/>
      <c r="B215" s="879"/>
      <c r="C215" s="859"/>
      <c r="D215" s="862"/>
      <c r="E215" s="862"/>
      <c r="F215" s="865"/>
      <c r="G215" s="882"/>
      <c r="H215" s="551" t="s">
        <v>49</v>
      </c>
      <c r="I215" s="558"/>
      <c r="J215" s="414"/>
      <c r="K215" s="558"/>
      <c r="L215" s="414"/>
      <c r="M215" s="558"/>
      <c r="N215" s="414"/>
      <c r="O215" s="554"/>
      <c r="P215" s="414"/>
    </row>
    <row r="216" spans="1:16" x14ac:dyDescent="0.25">
      <c r="A216" s="411"/>
      <c r="B216" s="879"/>
      <c r="C216" s="859"/>
      <c r="D216" s="862"/>
      <c r="E216" s="862"/>
      <c r="F216" s="865"/>
      <c r="G216" s="882"/>
      <c r="H216" s="551" t="s">
        <v>710</v>
      </c>
      <c r="I216" s="558"/>
      <c r="J216" s="414">
        <v>1195000</v>
      </c>
      <c r="K216" s="558"/>
      <c r="L216" s="414">
        <v>1195000</v>
      </c>
      <c r="M216" s="558"/>
      <c r="N216" s="414">
        <v>1195000</v>
      </c>
      <c r="O216" s="554"/>
      <c r="P216" s="414">
        <v>1195000</v>
      </c>
    </row>
    <row r="217" spans="1:16" ht="16.5" thickBot="1" x14ac:dyDescent="0.3">
      <c r="A217" s="411"/>
      <c r="B217" s="880"/>
      <c r="C217" s="860"/>
      <c r="D217" s="863"/>
      <c r="E217" s="863"/>
      <c r="F217" s="866"/>
      <c r="G217" s="883"/>
      <c r="H217" s="552" t="s">
        <v>723</v>
      </c>
      <c r="I217" s="559">
        <f t="shared" ref="I217" si="250">I213+I214+I215+I216</f>
        <v>0</v>
      </c>
      <c r="J217" s="560">
        <f t="shared" ref="J217" si="251">J213+J214+J215+J216</f>
        <v>1195000</v>
      </c>
      <c r="K217" s="559">
        <f t="shared" ref="K217" si="252">K213+K214+K215+K216</f>
        <v>0</v>
      </c>
      <c r="L217" s="560">
        <f t="shared" ref="L217" si="253">L213+L214+L215+L216</f>
        <v>1195000</v>
      </c>
      <c r="M217" s="559">
        <f t="shared" ref="M217" si="254">M213+M214+M215+M216</f>
        <v>0</v>
      </c>
      <c r="N217" s="560">
        <f>N213+N214+N215+N216</f>
        <v>1195000</v>
      </c>
      <c r="O217" s="555">
        <f t="shared" ref="O217" si="255">O213+O214+O215+O216</f>
        <v>0</v>
      </c>
      <c r="P217" s="415">
        <f t="shared" ref="P217" si="256">P213+P214+P215+P216</f>
        <v>1195000</v>
      </c>
    </row>
    <row r="218" spans="1:16" x14ac:dyDescent="0.25">
      <c r="A218" s="411"/>
      <c r="B218" s="878" t="s">
        <v>801</v>
      </c>
      <c r="C218" s="858" t="s">
        <v>804</v>
      </c>
      <c r="D218" s="861">
        <v>2021</v>
      </c>
      <c r="E218" s="861">
        <v>2021</v>
      </c>
      <c r="F218" s="864"/>
      <c r="G218" s="881"/>
      <c r="H218" s="551" t="s">
        <v>708</v>
      </c>
      <c r="I218" s="558"/>
      <c r="J218" s="414"/>
      <c r="K218" s="558"/>
      <c r="L218" s="414"/>
      <c r="M218" s="558"/>
      <c r="N218" s="414"/>
      <c r="O218" s="554"/>
      <c r="P218" s="414"/>
    </row>
    <row r="219" spans="1:16" x14ac:dyDescent="0.25">
      <c r="A219" s="411"/>
      <c r="B219" s="879"/>
      <c r="C219" s="859"/>
      <c r="D219" s="862"/>
      <c r="E219" s="862"/>
      <c r="F219" s="865"/>
      <c r="G219" s="882"/>
      <c r="H219" s="551" t="s">
        <v>709</v>
      </c>
      <c r="I219" s="558"/>
      <c r="J219" s="414"/>
      <c r="K219" s="558"/>
      <c r="L219" s="414"/>
      <c r="M219" s="558"/>
      <c r="N219" s="414"/>
      <c r="O219" s="554"/>
      <c r="P219" s="414"/>
    </row>
    <row r="220" spans="1:16" x14ac:dyDescent="0.25">
      <c r="A220" s="411"/>
      <c r="B220" s="879"/>
      <c r="C220" s="859"/>
      <c r="D220" s="862"/>
      <c r="E220" s="862"/>
      <c r="F220" s="865"/>
      <c r="G220" s="882"/>
      <c r="H220" s="551" t="s">
        <v>49</v>
      </c>
      <c r="I220" s="558"/>
      <c r="J220" s="414"/>
      <c r="K220" s="558"/>
      <c r="L220" s="414"/>
      <c r="M220" s="558"/>
      <c r="N220" s="414"/>
      <c r="O220" s="554"/>
      <c r="P220" s="414"/>
    </row>
    <row r="221" spans="1:16" x14ac:dyDescent="0.25">
      <c r="A221" s="411"/>
      <c r="B221" s="879"/>
      <c r="C221" s="859"/>
      <c r="D221" s="862"/>
      <c r="E221" s="862"/>
      <c r="F221" s="865"/>
      <c r="G221" s="882"/>
      <c r="H221" s="551" t="s">
        <v>710</v>
      </c>
      <c r="I221" s="558"/>
      <c r="J221" s="414">
        <v>281000</v>
      </c>
      <c r="K221" s="558"/>
      <c r="L221" s="414">
        <v>281000</v>
      </c>
      <c r="M221" s="558"/>
      <c r="N221" s="414">
        <v>281000</v>
      </c>
      <c r="O221" s="554"/>
      <c r="P221" s="414">
        <v>281000</v>
      </c>
    </row>
    <row r="222" spans="1:16" ht="16.5" thickBot="1" x14ac:dyDescent="0.3">
      <c r="A222" s="411"/>
      <c r="B222" s="880"/>
      <c r="C222" s="860"/>
      <c r="D222" s="863"/>
      <c r="E222" s="863"/>
      <c r="F222" s="866"/>
      <c r="G222" s="883"/>
      <c r="H222" s="552" t="s">
        <v>723</v>
      </c>
      <c r="I222" s="561">
        <f t="shared" ref="I222" si="257">I218+I219+I220+I221</f>
        <v>0</v>
      </c>
      <c r="J222" s="562">
        <f t="shared" ref="J222" si="258">J218+J219+J220+J221</f>
        <v>281000</v>
      </c>
      <c r="K222" s="561">
        <f t="shared" ref="K222" si="259">K218+K219+K220+K221</f>
        <v>0</v>
      </c>
      <c r="L222" s="562">
        <f t="shared" ref="L222" si="260">L218+L219+L220+L221</f>
        <v>281000</v>
      </c>
      <c r="M222" s="561">
        <f t="shared" ref="M222" si="261">M218+M219+M220+M221</f>
        <v>0</v>
      </c>
      <c r="N222" s="562">
        <f t="shared" ref="N222" si="262">N218+N219+N220+N221</f>
        <v>281000</v>
      </c>
      <c r="O222" s="555">
        <f t="shared" ref="O222" si="263">O218+O219+O220+O221</f>
        <v>0</v>
      </c>
      <c r="P222" s="415">
        <f t="shared" ref="P222" si="264">P218+P219+P220+P221</f>
        <v>281000</v>
      </c>
    </row>
    <row r="223" spans="1:16" ht="26.25" customHeight="1" thickBot="1" x14ac:dyDescent="0.3">
      <c r="B223" s="849" t="s">
        <v>711</v>
      </c>
      <c r="C223" s="850"/>
      <c r="D223" s="850"/>
      <c r="E223" s="851"/>
      <c r="F223" s="563">
        <f>F8+F13+F18+F68+F73+F78+F83+F88+F93+F98+F103+F108+F113+F118+F123+F128+F133+F138+F143+F148+F153+F158+F163+F168+F173+F178</f>
        <v>106999000</v>
      </c>
      <c r="G223" s="564"/>
      <c r="H223" s="565"/>
      <c r="I223" s="566">
        <f>I12+I17+I22+I72+I77+I82+I87+I92+I97+I102+I107+I112+I117+I122+I127+I132+I137+I142+I147+I152+I157+I162+I167+I172+I177+I182+I187+I192+I197+I202+I207+I212+I217+I222</f>
        <v>7467000</v>
      </c>
      <c r="J223" s="566">
        <f t="shared" ref="J223:O223" si="265">J12+J17+J22+J72+J77+J82+J87+J92+J97+J102+J107+J112+J117+J122+J127+J132+J137+J142+J147+J152+J157+J162+J167+J172+J177+J182+J187+J192+J197+J202+J207+J212+J217+J222</f>
        <v>6704000</v>
      </c>
      <c r="K223" s="566">
        <f t="shared" si="265"/>
        <v>35083000</v>
      </c>
      <c r="L223" s="566">
        <f t="shared" si="265"/>
        <v>13324000</v>
      </c>
      <c r="M223" s="566">
        <f t="shared" si="265"/>
        <v>72369000</v>
      </c>
      <c r="N223" s="566">
        <f t="shared" si="265"/>
        <v>38373000</v>
      </c>
      <c r="O223" s="567">
        <f t="shared" si="265"/>
        <v>106999000</v>
      </c>
      <c r="P223" s="567">
        <f>P12+P17+P22+P72+P77+P82+P87+P92+P97+P102+P107+P112+P117+P122+P127+P132+P137+P142+P147+P152+P157+P162+P167+P172+P177+P182+P187+P192+P197+P202+P207+P212+P217+P222</f>
        <v>46370000</v>
      </c>
    </row>
    <row r="225" spans="2:17" x14ac:dyDescent="0.25">
      <c r="B225" s="339" t="s">
        <v>712</v>
      </c>
      <c r="P225" s="442"/>
    </row>
    <row r="226" spans="2:17" x14ac:dyDescent="0.25">
      <c r="B226" s="339" t="s">
        <v>713</v>
      </c>
      <c r="M226" s="416"/>
      <c r="P226" s="442"/>
    </row>
    <row r="227" spans="2:17" x14ac:dyDescent="0.25">
      <c r="P227" s="442"/>
      <c r="Q227" s="442"/>
    </row>
    <row r="228" spans="2:17" x14ac:dyDescent="0.25">
      <c r="P228" s="442"/>
    </row>
  </sheetData>
  <mergeCells count="268">
    <mergeCell ref="G213:G217"/>
    <mergeCell ref="B218:B222"/>
    <mergeCell ref="C218:C222"/>
    <mergeCell ref="D218:D222"/>
    <mergeCell ref="E218:E222"/>
    <mergeCell ref="F218:F222"/>
    <mergeCell ref="G218:G222"/>
    <mergeCell ref="B213:B217"/>
    <mergeCell ref="C213:C217"/>
    <mergeCell ref="D213:D217"/>
    <mergeCell ref="E213:E217"/>
    <mergeCell ref="F213:F217"/>
    <mergeCell ref="G203:G207"/>
    <mergeCell ref="B208:B212"/>
    <mergeCell ref="C208:C212"/>
    <mergeCell ref="D208:D212"/>
    <mergeCell ref="E208:E212"/>
    <mergeCell ref="F208:F212"/>
    <mergeCell ref="G208:G212"/>
    <mergeCell ref="B203:B207"/>
    <mergeCell ref="C203:C207"/>
    <mergeCell ref="D203:D207"/>
    <mergeCell ref="E203:E207"/>
    <mergeCell ref="F203:F207"/>
    <mergeCell ref="G193:G197"/>
    <mergeCell ref="B198:B202"/>
    <mergeCell ref="C198:C202"/>
    <mergeCell ref="D198:D202"/>
    <mergeCell ref="E198:E202"/>
    <mergeCell ref="F198:F202"/>
    <mergeCell ref="G198:G202"/>
    <mergeCell ref="B193:B197"/>
    <mergeCell ref="C193:C197"/>
    <mergeCell ref="D193:D197"/>
    <mergeCell ref="E193:E197"/>
    <mergeCell ref="F193:F197"/>
    <mergeCell ref="G183:G187"/>
    <mergeCell ref="B188:B192"/>
    <mergeCell ref="C188:C192"/>
    <mergeCell ref="D188:D192"/>
    <mergeCell ref="E188:E192"/>
    <mergeCell ref="F188:F192"/>
    <mergeCell ref="G188:G192"/>
    <mergeCell ref="B183:B187"/>
    <mergeCell ref="C183:C187"/>
    <mergeCell ref="D183:D187"/>
    <mergeCell ref="E183:E187"/>
    <mergeCell ref="F183:F187"/>
    <mergeCell ref="G173:G177"/>
    <mergeCell ref="B178:B182"/>
    <mergeCell ref="C178:C182"/>
    <mergeCell ref="D178:D182"/>
    <mergeCell ref="E178:E182"/>
    <mergeCell ref="F178:F182"/>
    <mergeCell ref="G178:G182"/>
    <mergeCell ref="B173:B177"/>
    <mergeCell ref="C173:C177"/>
    <mergeCell ref="D173:D177"/>
    <mergeCell ref="E173:E177"/>
    <mergeCell ref="F173:F177"/>
    <mergeCell ref="G163:G167"/>
    <mergeCell ref="B168:B172"/>
    <mergeCell ref="C168:C172"/>
    <mergeCell ref="D168:D172"/>
    <mergeCell ref="E168:E172"/>
    <mergeCell ref="F168:F172"/>
    <mergeCell ref="G168:G172"/>
    <mergeCell ref="B163:B167"/>
    <mergeCell ref="C163:C167"/>
    <mergeCell ref="D163:D167"/>
    <mergeCell ref="E163:E167"/>
    <mergeCell ref="F163:F167"/>
    <mergeCell ref="G153:G157"/>
    <mergeCell ref="B158:B162"/>
    <mergeCell ref="C158:C162"/>
    <mergeCell ref="D158:D162"/>
    <mergeCell ref="E158:E162"/>
    <mergeCell ref="F158:F162"/>
    <mergeCell ref="G158:G162"/>
    <mergeCell ref="B153:B157"/>
    <mergeCell ref="C153:C157"/>
    <mergeCell ref="D153:D157"/>
    <mergeCell ref="E153:E157"/>
    <mergeCell ref="F153:F157"/>
    <mergeCell ref="G143:G147"/>
    <mergeCell ref="B148:B152"/>
    <mergeCell ref="C148:C152"/>
    <mergeCell ref="D148:D152"/>
    <mergeCell ref="E148:E152"/>
    <mergeCell ref="F148:F152"/>
    <mergeCell ref="G148:G152"/>
    <mergeCell ref="B143:B147"/>
    <mergeCell ref="C143:C147"/>
    <mergeCell ref="D143:D147"/>
    <mergeCell ref="E143:E147"/>
    <mergeCell ref="F143:F147"/>
    <mergeCell ref="G133:G137"/>
    <mergeCell ref="B138:B142"/>
    <mergeCell ref="C138:C142"/>
    <mergeCell ref="D138:D142"/>
    <mergeCell ref="E138:E142"/>
    <mergeCell ref="F138:F142"/>
    <mergeCell ref="G138:G142"/>
    <mergeCell ref="B133:B137"/>
    <mergeCell ref="C133:C137"/>
    <mergeCell ref="D133:D137"/>
    <mergeCell ref="E133:E137"/>
    <mergeCell ref="F133:F137"/>
    <mergeCell ref="G123:G127"/>
    <mergeCell ref="B128:B132"/>
    <mergeCell ref="C128:C132"/>
    <mergeCell ref="D128:D132"/>
    <mergeCell ref="E128:E132"/>
    <mergeCell ref="F128:F132"/>
    <mergeCell ref="G128:G132"/>
    <mergeCell ref="B123:B127"/>
    <mergeCell ref="C123:C127"/>
    <mergeCell ref="D123:D127"/>
    <mergeCell ref="E123:E127"/>
    <mergeCell ref="F123:F127"/>
    <mergeCell ref="G113:G117"/>
    <mergeCell ref="B118:B122"/>
    <mergeCell ref="C118:C122"/>
    <mergeCell ref="D118:D122"/>
    <mergeCell ref="E118:E122"/>
    <mergeCell ref="F118:F122"/>
    <mergeCell ref="G118:G122"/>
    <mergeCell ref="B113:B117"/>
    <mergeCell ref="C113:C117"/>
    <mergeCell ref="D113:D117"/>
    <mergeCell ref="E113:E117"/>
    <mergeCell ref="F113:F117"/>
    <mergeCell ref="G103:G107"/>
    <mergeCell ref="B108:B112"/>
    <mergeCell ref="C108:C112"/>
    <mergeCell ref="D108:D112"/>
    <mergeCell ref="E108:E112"/>
    <mergeCell ref="F108:F112"/>
    <mergeCell ref="G108:G112"/>
    <mergeCell ref="B103:B107"/>
    <mergeCell ref="C103:C107"/>
    <mergeCell ref="D103:D107"/>
    <mergeCell ref="E103:E107"/>
    <mergeCell ref="F103:F107"/>
    <mergeCell ref="G93:G97"/>
    <mergeCell ref="B98:B102"/>
    <mergeCell ref="C98:C102"/>
    <mergeCell ref="D98:D102"/>
    <mergeCell ref="E98:E102"/>
    <mergeCell ref="F98:F102"/>
    <mergeCell ref="G98:G102"/>
    <mergeCell ref="B93:B97"/>
    <mergeCell ref="C93:C97"/>
    <mergeCell ref="D93:D97"/>
    <mergeCell ref="E93:E97"/>
    <mergeCell ref="F93:F97"/>
    <mergeCell ref="G83:G87"/>
    <mergeCell ref="B88:B92"/>
    <mergeCell ref="C88:C92"/>
    <mergeCell ref="D88:D92"/>
    <mergeCell ref="E88:E92"/>
    <mergeCell ref="F88:F92"/>
    <mergeCell ref="G88:G92"/>
    <mergeCell ref="B83:B87"/>
    <mergeCell ref="C83:C87"/>
    <mergeCell ref="D83:D87"/>
    <mergeCell ref="E83:E87"/>
    <mergeCell ref="F83:F87"/>
    <mergeCell ref="G73:G77"/>
    <mergeCell ref="B78:B82"/>
    <mergeCell ref="C78:C82"/>
    <mergeCell ref="D78:D82"/>
    <mergeCell ref="E78:E82"/>
    <mergeCell ref="F78:F82"/>
    <mergeCell ref="G78:G82"/>
    <mergeCell ref="B73:B77"/>
    <mergeCell ref="C73:C77"/>
    <mergeCell ref="D73:D77"/>
    <mergeCell ref="E73:E77"/>
    <mergeCell ref="F73:F77"/>
    <mergeCell ref="G63:G67"/>
    <mergeCell ref="B68:B72"/>
    <mergeCell ref="C68:C72"/>
    <mergeCell ref="D68:D72"/>
    <mergeCell ref="E68:E72"/>
    <mergeCell ref="F68:F72"/>
    <mergeCell ref="G68:G72"/>
    <mergeCell ref="B63:B67"/>
    <mergeCell ref="C63:C67"/>
    <mergeCell ref="D63:D67"/>
    <mergeCell ref="E63:E67"/>
    <mergeCell ref="F63:F67"/>
    <mergeCell ref="E53:E57"/>
    <mergeCell ref="F53:F57"/>
    <mergeCell ref="G53:G57"/>
    <mergeCell ref="B58:B62"/>
    <mergeCell ref="C58:C62"/>
    <mergeCell ref="D58:D62"/>
    <mergeCell ref="E58:E62"/>
    <mergeCell ref="F58:F62"/>
    <mergeCell ref="G58:G62"/>
    <mergeCell ref="F43:F47"/>
    <mergeCell ref="G43:G47"/>
    <mergeCell ref="B48:B52"/>
    <mergeCell ref="C48:C52"/>
    <mergeCell ref="D48:D52"/>
    <mergeCell ref="E48:E52"/>
    <mergeCell ref="F48:F52"/>
    <mergeCell ref="G48:G52"/>
    <mergeCell ref="F33:F37"/>
    <mergeCell ref="G33:G37"/>
    <mergeCell ref="B38:B42"/>
    <mergeCell ref="C38:C42"/>
    <mergeCell ref="D38:D42"/>
    <mergeCell ref="E38:E42"/>
    <mergeCell ref="F38:F42"/>
    <mergeCell ref="G38:G4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223:E223"/>
    <mergeCell ref="B28:B32"/>
    <mergeCell ref="C28:C32"/>
    <mergeCell ref="D28:D32"/>
    <mergeCell ref="E28:E32"/>
    <mergeCell ref="B33:B37"/>
    <mergeCell ref="C33:C37"/>
    <mergeCell ref="D33:D37"/>
    <mergeCell ref="E33:E37"/>
    <mergeCell ref="B43:B47"/>
    <mergeCell ref="C43:C47"/>
    <mergeCell ref="D43:D47"/>
    <mergeCell ref="E43:E47"/>
    <mergeCell ref="B53:B57"/>
    <mergeCell ref="C53:C57"/>
    <mergeCell ref="D53:D57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showGridLines="0" workbookViewId="0">
      <selection activeCell="F9" sqref="F9"/>
    </sheetView>
  </sheetViews>
  <sheetFormatPr defaultColWidth="9.140625" defaultRowHeight="12.75" x14ac:dyDescent="0.2"/>
  <cols>
    <col min="1" max="1" width="1.5703125" style="193" customWidth="1"/>
    <col min="2" max="2" width="39.140625" style="193" customWidth="1"/>
    <col min="3" max="6" width="20.7109375" style="193" customWidth="1"/>
    <col min="7" max="7" width="9.5703125" style="193" bestFit="1" customWidth="1"/>
    <col min="8" max="8" width="10" style="193" bestFit="1" customWidth="1"/>
    <col min="9" max="16384" width="9.140625" style="193"/>
  </cols>
  <sheetData>
    <row r="1" spans="2:7" ht="15.75" x14ac:dyDescent="0.25">
      <c r="F1" s="9" t="s">
        <v>210</v>
      </c>
    </row>
    <row r="2" spans="2:7" ht="15.75" x14ac:dyDescent="0.25">
      <c r="B2" s="638" t="s">
        <v>685</v>
      </c>
      <c r="C2" s="638"/>
      <c r="D2" s="638"/>
      <c r="E2" s="638"/>
      <c r="F2" s="638"/>
    </row>
    <row r="3" spans="2:7" x14ac:dyDescent="0.2">
      <c r="B3" s="195"/>
      <c r="C3" s="195"/>
      <c r="D3" s="195"/>
      <c r="E3" s="195"/>
      <c r="F3" s="195"/>
    </row>
    <row r="4" spans="2:7" ht="15.75" x14ac:dyDescent="0.25">
      <c r="B4" s="638" t="s">
        <v>823</v>
      </c>
      <c r="C4" s="638"/>
      <c r="D4" s="638"/>
      <c r="E4" s="638"/>
      <c r="F4" s="638"/>
    </row>
    <row r="5" spans="2:7" ht="13.5" thickBot="1" x14ac:dyDescent="0.25">
      <c r="F5" s="194" t="s">
        <v>3</v>
      </c>
    </row>
    <row r="6" spans="2:7" ht="32.25" thickBot="1" x14ac:dyDescent="0.25">
      <c r="B6" s="199" t="s">
        <v>271</v>
      </c>
      <c r="C6" s="198" t="s">
        <v>818</v>
      </c>
      <c r="D6" s="198" t="s">
        <v>819</v>
      </c>
      <c r="E6" s="198" t="s">
        <v>820</v>
      </c>
      <c r="F6" s="198" t="s">
        <v>821</v>
      </c>
    </row>
    <row r="7" spans="2:7" ht="15.75" x14ac:dyDescent="0.2">
      <c r="B7" s="196" t="s">
        <v>237</v>
      </c>
      <c r="C7" s="321"/>
      <c r="D7" s="321"/>
      <c r="E7" s="321"/>
      <c r="F7" s="321">
        <v>75274143.930000007</v>
      </c>
    </row>
    <row r="8" spans="2:7" ht="15.75" x14ac:dyDescent="0.2">
      <c r="B8" s="196" t="s">
        <v>272</v>
      </c>
      <c r="C8" s="324"/>
      <c r="D8" s="324"/>
      <c r="E8" s="324"/>
      <c r="F8" s="322">
        <v>188573288.90000001</v>
      </c>
    </row>
    <row r="9" spans="2:7" ht="16.5" thickBot="1" x14ac:dyDescent="0.25">
      <c r="B9" s="197" t="s">
        <v>238</v>
      </c>
      <c r="C9" s="323"/>
      <c r="D9" s="323"/>
      <c r="E9" s="323"/>
      <c r="F9" s="323">
        <v>208052289.88999999</v>
      </c>
    </row>
    <row r="10" spans="2:7" ht="13.5" thickTop="1" x14ac:dyDescent="0.2">
      <c r="B10" s="884" t="s">
        <v>264</v>
      </c>
      <c r="C10" s="886"/>
      <c r="D10" s="886"/>
      <c r="E10" s="886"/>
      <c r="F10" s="886">
        <f>SUM(F7:F9)</f>
        <v>471899722.72000003</v>
      </c>
      <c r="G10" s="509"/>
    </row>
    <row r="11" spans="2:7" ht="13.5" thickBot="1" x14ac:dyDescent="0.25">
      <c r="B11" s="885"/>
      <c r="C11" s="887"/>
      <c r="D11" s="887"/>
      <c r="E11" s="887"/>
      <c r="F11" s="887"/>
    </row>
    <row r="12" spans="2:7" x14ac:dyDescent="0.2">
      <c r="B12" s="320" t="s">
        <v>579</v>
      </c>
    </row>
    <row r="13" spans="2:7" x14ac:dyDescent="0.2">
      <c r="B13" s="195"/>
    </row>
    <row r="14" spans="2:7" ht="15.75" x14ac:dyDescent="0.25">
      <c r="B14" s="638" t="s">
        <v>822</v>
      </c>
      <c r="C14" s="638"/>
      <c r="D14" s="638"/>
      <c r="E14" s="638"/>
      <c r="F14" s="638"/>
    </row>
    <row r="15" spans="2:7" ht="13.5" thickBot="1" x14ac:dyDescent="0.25">
      <c r="F15" s="194" t="s">
        <v>3</v>
      </c>
    </row>
    <row r="16" spans="2:7" ht="32.25" thickBot="1" x14ac:dyDescent="0.25">
      <c r="B16" s="199" t="s">
        <v>273</v>
      </c>
      <c r="C16" s="198" t="s">
        <v>818</v>
      </c>
      <c r="D16" s="198" t="s">
        <v>819</v>
      </c>
      <c r="E16" s="198" t="s">
        <v>820</v>
      </c>
      <c r="F16" s="198" t="s">
        <v>821</v>
      </c>
    </row>
    <row r="17" spans="1:7" ht="15.75" x14ac:dyDescent="0.2">
      <c r="B17" s="196" t="s">
        <v>237</v>
      </c>
      <c r="C17" s="321"/>
      <c r="D17" s="321"/>
      <c r="E17" s="321"/>
      <c r="F17" s="321">
        <v>52070890.07</v>
      </c>
    </row>
    <row r="18" spans="1:7" ht="15.75" x14ac:dyDescent="0.2">
      <c r="B18" s="196" t="s">
        <v>272</v>
      </c>
      <c r="C18" s="322"/>
      <c r="D18" s="322"/>
      <c r="E18" s="322"/>
      <c r="F18" s="322">
        <v>123360733.94</v>
      </c>
    </row>
    <row r="19" spans="1:7" ht="16.5" thickBot="1" x14ac:dyDescent="0.25">
      <c r="B19" s="197" t="s">
        <v>238</v>
      </c>
      <c r="C19" s="323"/>
      <c r="D19" s="323"/>
      <c r="E19" s="323"/>
      <c r="F19" s="323">
        <v>27479378.989999998</v>
      </c>
    </row>
    <row r="20" spans="1:7" ht="13.5" thickTop="1" x14ac:dyDescent="0.2">
      <c r="B20" s="884" t="s">
        <v>264</v>
      </c>
      <c r="C20" s="886"/>
      <c r="D20" s="886"/>
      <c r="E20" s="886"/>
      <c r="F20" s="886">
        <f>SUM(F17:F19)</f>
        <v>202911003</v>
      </c>
    </row>
    <row r="21" spans="1:7" ht="13.5" thickBot="1" x14ac:dyDescent="0.25">
      <c r="B21" s="885"/>
      <c r="C21" s="887"/>
      <c r="D21" s="887"/>
      <c r="E21" s="887"/>
      <c r="F21" s="887"/>
    </row>
    <row r="22" spans="1:7" ht="15.75" x14ac:dyDescent="0.2">
      <c r="B22" s="320" t="s">
        <v>579</v>
      </c>
      <c r="C22" s="338"/>
      <c r="D22" s="338"/>
      <c r="E22" s="338"/>
      <c r="F22" s="338"/>
    </row>
    <row r="23" spans="1:7" ht="15.75" x14ac:dyDescent="0.2">
      <c r="B23" s="200"/>
      <c r="C23" s="338"/>
      <c r="D23" s="338"/>
      <c r="E23" s="338"/>
      <c r="F23" s="338"/>
    </row>
    <row r="24" spans="1:7" ht="15.75" x14ac:dyDescent="0.2">
      <c r="B24" s="888" t="s">
        <v>714</v>
      </c>
      <c r="C24" s="888"/>
      <c r="D24" s="888"/>
      <c r="E24" s="888"/>
      <c r="F24" s="888"/>
    </row>
    <row r="25" spans="1:7" ht="13.5" thickBot="1" x14ac:dyDescent="0.25">
      <c r="B25" s="195"/>
      <c r="E25" s="53"/>
      <c r="F25" s="194" t="s">
        <v>3</v>
      </c>
    </row>
    <row r="26" spans="1:7" ht="48" thickBot="1" x14ac:dyDescent="0.25">
      <c r="B26" s="348"/>
      <c r="C26" s="353" t="s">
        <v>721</v>
      </c>
      <c r="D26" s="354" t="s">
        <v>716</v>
      </c>
      <c r="E26" s="352" t="s">
        <v>720</v>
      </c>
      <c r="F26" s="245" t="s">
        <v>716</v>
      </c>
    </row>
    <row r="27" spans="1:7" ht="16.5" thickBot="1" x14ac:dyDescent="0.25">
      <c r="A27" s="208"/>
      <c r="B27" s="349" t="s">
        <v>817</v>
      </c>
      <c r="C27" s="351">
        <v>2</v>
      </c>
      <c r="D27" s="355">
        <v>278340</v>
      </c>
      <c r="E27" s="356">
        <v>10</v>
      </c>
      <c r="F27" s="351">
        <v>6805807</v>
      </c>
    </row>
    <row r="28" spans="1:7" x14ac:dyDescent="0.2">
      <c r="B28" s="195" t="s">
        <v>579</v>
      </c>
    </row>
    <row r="29" spans="1:7" ht="13.5" thickBot="1" x14ac:dyDescent="0.25">
      <c r="B29" s="344"/>
      <c r="C29" s="344"/>
      <c r="D29" s="344"/>
      <c r="E29" s="344"/>
      <c r="F29" s="194" t="s">
        <v>3</v>
      </c>
      <c r="G29" s="195"/>
    </row>
    <row r="30" spans="1:7" ht="32.25" thickBot="1" x14ac:dyDescent="0.25">
      <c r="B30" s="889" t="s">
        <v>715</v>
      </c>
      <c r="C30" s="757"/>
      <c r="D30" s="757"/>
      <c r="E30" s="758"/>
      <c r="F30" s="337" t="s">
        <v>717</v>
      </c>
      <c r="G30" s="333"/>
    </row>
    <row r="31" spans="1:7" x14ac:dyDescent="0.2">
      <c r="B31" s="890" t="s">
        <v>812</v>
      </c>
      <c r="C31" s="891"/>
      <c r="D31" s="891"/>
      <c r="E31" s="892"/>
      <c r="F31" s="345">
        <v>360000</v>
      </c>
      <c r="G31" s="195"/>
    </row>
    <row r="32" spans="1:7" x14ac:dyDescent="0.2">
      <c r="B32" s="893" t="s">
        <v>813</v>
      </c>
      <c r="C32" s="894"/>
      <c r="D32" s="894"/>
      <c r="E32" s="895"/>
      <c r="F32" s="346">
        <v>3000000</v>
      </c>
      <c r="G32" s="195"/>
    </row>
    <row r="33" spans="2:8" x14ac:dyDescent="0.2">
      <c r="B33" s="896" t="s">
        <v>814</v>
      </c>
      <c r="C33" s="897"/>
      <c r="D33" s="897"/>
      <c r="E33" s="898"/>
      <c r="F33" s="346">
        <v>12000</v>
      </c>
      <c r="G33" s="195"/>
    </row>
    <row r="34" spans="2:8" x14ac:dyDescent="0.2">
      <c r="B34" s="900" t="s">
        <v>812</v>
      </c>
      <c r="C34" s="901"/>
      <c r="D34" s="901"/>
      <c r="E34" s="902"/>
      <c r="F34" s="346">
        <v>750000</v>
      </c>
      <c r="G34" s="195"/>
    </row>
    <row r="35" spans="2:8" x14ac:dyDescent="0.2">
      <c r="B35" s="900" t="s">
        <v>812</v>
      </c>
      <c r="C35" s="901"/>
      <c r="D35" s="901"/>
      <c r="E35" s="902"/>
      <c r="F35" s="346">
        <v>250000</v>
      </c>
      <c r="G35" s="195"/>
    </row>
    <row r="36" spans="2:8" x14ac:dyDescent="0.2">
      <c r="B36" s="900" t="s">
        <v>812</v>
      </c>
      <c r="C36" s="901"/>
      <c r="D36" s="901"/>
      <c r="E36" s="902"/>
      <c r="F36" s="346">
        <v>100000</v>
      </c>
      <c r="G36" s="195"/>
    </row>
    <row r="37" spans="2:8" x14ac:dyDescent="0.2">
      <c r="B37" s="900" t="s">
        <v>812</v>
      </c>
      <c r="C37" s="901"/>
      <c r="D37" s="901"/>
      <c r="E37" s="902"/>
      <c r="F37" s="346">
        <v>961447.26</v>
      </c>
      <c r="G37" s="195"/>
    </row>
    <row r="38" spans="2:8" x14ac:dyDescent="0.2">
      <c r="B38" s="893" t="s">
        <v>815</v>
      </c>
      <c r="C38" s="894"/>
      <c r="D38" s="894"/>
      <c r="E38" s="895"/>
      <c r="F38" s="428">
        <v>22359.99</v>
      </c>
      <c r="G38" s="195"/>
    </row>
    <row r="39" spans="2:8" x14ac:dyDescent="0.2">
      <c r="B39" s="893" t="s">
        <v>816</v>
      </c>
      <c r="C39" s="894"/>
      <c r="D39" s="894"/>
      <c r="E39" s="895"/>
      <c r="F39" s="428">
        <v>189405.12</v>
      </c>
      <c r="G39" s="195"/>
    </row>
    <row r="40" spans="2:8" x14ac:dyDescent="0.2">
      <c r="B40" s="893" t="s">
        <v>816</v>
      </c>
      <c r="C40" s="894"/>
      <c r="D40" s="894"/>
      <c r="E40" s="895"/>
      <c r="F40" s="428">
        <v>88935.31</v>
      </c>
      <c r="G40" s="195"/>
    </row>
    <row r="41" spans="2:8" ht="13.5" thickBot="1" x14ac:dyDescent="0.25">
      <c r="B41" s="903" t="s">
        <v>812</v>
      </c>
      <c r="C41" s="904"/>
      <c r="D41" s="904"/>
      <c r="E41" s="905"/>
      <c r="F41" s="347">
        <v>1350000</v>
      </c>
      <c r="G41" s="195"/>
      <c r="H41" s="429"/>
    </row>
    <row r="42" spans="2:8" x14ac:dyDescent="0.2">
      <c r="F42" s="195"/>
      <c r="G42" s="195"/>
    </row>
    <row r="43" spans="2:8" x14ac:dyDescent="0.2">
      <c r="B43" s="899" t="s">
        <v>719</v>
      </c>
      <c r="C43" s="899"/>
      <c r="D43" s="899"/>
      <c r="E43" s="899"/>
      <c r="F43" s="899"/>
      <c r="G43" s="195"/>
    </row>
    <row r="44" spans="2:8" x14ac:dyDescent="0.2">
      <c r="B44" s="899"/>
      <c r="C44" s="899"/>
      <c r="D44" s="899"/>
      <c r="E44" s="899"/>
      <c r="F44" s="899"/>
      <c r="G44" s="195"/>
    </row>
    <row r="45" spans="2:8" ht="15" x14ac:dyDescent="0.25">
      <c r="B45" s="350" t="s">
        <v>718</v>
      </c>
    </row>
  </sheetData>
  <mergeCells count="27">
    <mergeCell ref="B43:F44"/>
    <mergeCell ref="B34:E34"/>
    <mergeCell ref="B35:E35"/>
    <mergeCell ref="B36:E36"/>
    <mergeCell ref="B37:E37"/>
    <mergeCell ref="B41:E41"/>
    <mergeCell ref="B38:E38"/>
    <mergeCell ref="B39:E39"/>
    <mergeCell ref="B40:E40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9"/>
  <sheetViews>
    <sheetView showGridLines="0" topLeftCell="A46" workbookViewId="0">
      <selection activeCell="H57" sqref="H57:H58"/>
    </sheetView>
  </sheetViews>
  <sheetFormatPr defaultRowHeight="15.75" x14ac:dyDescent="0.2"/>
  <cols>
    <col min="1" max="1" width="1.5703125" style="193" customWidth="1"/>
    <col min="2" max="2" width="21.7109375" style="193" customWidth="1"/>
    <col min="3" max="3" width="45.7109375" style="193" customWidth="1"/>
    <col min="4" max="4" width="7.5703125" style="193" customWidth="1"/>
    <col min="5" max="8" width="18.28515625" style="66" customWidth="1"/>
    <col min="9" max="9" width="16.5703125" style="193" customWidth="1"/>
    <col min="10" max="256" width="9.140625" style="193"/>
    <col min="257" max="257" width="2.7109375" style="193" customWidth="1"/>
    <col min="258" max="258" width="21.7109375" style="193" customWidth="1"/>
    <col min="259" max="259" width="45.7109375" style="193" customWidth="1"/>
    <col min="260" max="260" width="7.5703125" style="193" customWidth="1"/>
    <col min="261" max="264" width="15.7109375" style="193" customWidth="1"/>
    <col min="265" max="512" width="9.140625" style="193"/>
    <col min="513" max="513" width="2.7109375" style="193" customWidth="1"/>
    <col min="514" max="514" width="21.7109375" style="193" customWidth="1"/>
    <col min="515" max="515" width="45.7109375" style="193" customWidth="1"/>
    <col min="516" max="516" width="7.5703125" style="193" customWidth="1"/>
    <col min="517" max="520" width="15.7109375" style="193" customWidth="1"/>
    <col min="521" max="768" width="9.140625" style="193"/>
    <col min="769" max="769" width="2.7109375" style="193" customWidth="1"/>
    <col min="770" max="770" width="21.7109375" style="193" customWidth="1"/>
    <col min="771" max="771" width="45.7109375" style="193" customWidth="1"/>
    <col min="772" max="772" width="7.5703125" style="193" customWidth="1"/>
    <col min="773" max="776" width="15.7109375" style="193" customWidth="1"/>
    <col min="777" max="1024" width="9.140625" style="193"/>
    <col min="1025" max="1025" width="2.7109375" style="193" customWidth="1"/>
    <col min="1026" max="1026" width="21.7109375" style="193" customWidth="1"/>
    <col min="1027" max="1027" width="45.7109375" style="193" customWidth="1"/>
    <col min="1028" max="1028" width="7.5703125" style="193" customWidth="1"/>
    <col min="1029" max="1032" width="15.7109375" style="193" customWidth="1"/>
    <col min="1033" max="1280" width="9.140625" style="193"/>
    <col min="1281" max="1281" width="2.7109375" style="193" customWidth="1"/>
    <col min="1282" max="1282" width="21.7109375" style="193" customWidth="1"/>
    <col min="1283" max="1283" width="45.7109375" style="193" customWidth="1"/>
    <col min="1284" max="1284" width="7.5703125" style="193" customWidth="1"/>
    <col min="1285" max="1288" width="15.7109375" style="193" customWidth="1"/>
    <col min="1289" max="1536" width="9.140625" style="193"/>
    <col min="1537" max="1537" width="2.7109375" style="193" customWidth="1"/>
    <col min="1538" max="1538" width="21.7109375" style="193" customWidth="1"/>
    <col min="1539" max="1539" width="45.7109375" style="193" customWidth="1"/>
    <col min="1540" max="1540" width="7.5703125" style="193" customWidth="1"/>
    <col min="1541" max="1544" width="15.7109375" style="193" customWidth="1"/>
    <col min="1545" max="1792" width="9.140625" style="193"/>
    <col min="1793" max="1793" width="2.7109375" style="193" customWidth="1"/>
    <col min="1794" max="1794" width="21.7109375" style="193" customWidth="1"/>
    <col min="1795" max="1795" width="45.7109375" style="193" customWidth="1"/>
    <col min="1796" max="1796" width="7.5703125" style="193" customWidth="1"/>
    <col min="1797" max="1800" width="15.7109375" style="193" customWidth="1"/>
    <col min="1801" max="2048" width="9.140625" style="193"/>
    <col min="2049" max="2049" width="2.7109375" style="193" customWidth="1"/>
    <col min="2050" max="2050" width="21.7109375" style="193" customWidth="1"/>
    <col min="2051" max="2051" width="45.7109375" style="193" customWidth="1"/>
    <col min="2052" max="2052" width="7.5703125" style="193" customWidth="1"/>
    <col min="2053" max="2056" width="15.7109375" style="193" customWidth="1"/>
    <col min="2057" max="2304" width="9.140625" style="193"/>
    <col min="2305" max="2305" width="2.7109375" style="193" customWidth="1"/>
    <col min="2306" max="2306" width="21.7109375" style="193" customWidth="1"/>
    <col min="2307" max="2307" width="45.7109375" style="193" customWidth="1"/>
    <col min="2308" max="2308" width="7.5703125" style="193" customWidth="1"/>
    <col min="2309" max="2312" width="15.7109375" style="193" customWidth="1"/>
    <col min="2313" max="2560" width="9.140625" style="193"/>
    <col min="2561" max="2561" width="2.7109375" style="193" customWidth="1"/>
    <col min="2562" max="2562" width="21.7109375" style="193" customWidth="1"/>
    <col min="2563" max="2563" width="45.7109375" style="193" customWidth="1"/>
    <col min="2564" max="2564" width="7.5703125" style="193" customWidth="1"/>
    <col min="2565" max="2568" width="15.7109375" style="193" customWidth="1"/>
    <col min="2569" max="2816" width="9.140625" style="193"/>
    <col min="2817" max="2817" width="2.7109375" style="193" customWidth="1"/>
    <col min="2818" max="2818" width="21.7109375" style="193" customWidth="1"/>
    <col min="2819" max="2819" width="45.7109375" style="193" customWidth="1"/>
    <col min="2820" max="2820" width="7.5703125" style="193" customWidth="1"/>
    <col min="2821" max="2824" width="15.7109375" style="193" customWidth="1"/>
    <col min="2825" max="3072" width="9.140625" style="193"/>
    <col min="3073" max="3073" width="2.7109375" style="193" customWidth="1"/>
    <col min="3074" max="3074" width="21.7109375" style="193" customWidth="1"/>
    <col min="3075" max="3075" width="45.7109375" style="193" customWidth="1"/>
    <col min="3076" max="3076" width="7.5703125" style="193" customWidth="1"/>
    <col min="3077" max="3080" width="15.7109375" style="193" customWidth="1"/>
    <col min="3081" max="3328" width="9.140625" style="193"/>
    <col min="3329" max="3329" width="2.7109375" style="193" customWidth="1"/>
    <col min="3330" max="3330" width="21.7109375" style="193" customWidth="1"/>
    <col min="3331" max="3331" width="45.7109375" style="193" customWidth="1"/>
    <col min="3332" max="3332" width="7.5703125" style="193" customWidth="1"/>
    <col min="3333" max="3336" width="15.7109375" style="193" customWidth="1"/>
    <col min="3337" max="3584" width="9.140625" style="193"/>
    <col min="3585" max="3585" width="2.7109375" style="193" customWidth="1"/>
    <col min="3586" max="3586" width="21.7109375" style="193" customWidth="1"/>
    <col min="3587" max="3587" width="45.7109375" style="193" customWidth="1"/>
    <col min="3588" max="3588" width="7.5703125" style="193" customWidth="1"/>
    <col min="3589" max="3592" width="15.7109375" style="193" customWidth="1"/>
    <col min="3593" max="3840" width="9.140625" style="193"/>
    <col min="3841" max="3841" width="2.7109375" style="193" customWidth="1"/>
    <col min="3842" max="3842" width="21.7109375" style="193" customWidth="1"/>
    <col min="3843" max="3843" width="45.7109375" style="193" customWidth="1"/>
    <col min="3844" max="3844" width="7.5703125" style="193" customWidth="1"/>
    <col min="3845" max="3848" width="15.7109375" style="193" customWidth="1"/>
    <col min="3849" max="4096" width="9.140625" style="193"/>
    <col min="4097" max="4097" width="2.7109375" style="193" customWidth="1"/>
    <col min="4098" max="4098" width="21.7109375" style="193" customWidth="1"/>
    <col min="4099" max="4099" width="45.7109375" style="193" customWidth="1"/>
    <col min="4100" max="4100" width="7.5703125" style="193" customWidth="1"/>
    <col min="4101" max="4104" width="15.7109375" style="193" customWidth="1"/>
    <col min="4105" max="4352" width="9.140625" style="193"/>
    <col min="4353" max="4353" width="2.7109375" style="193" customWidth="1"/>
    <col min="4354" max="4354" width="21.7109375" style="193" customWidth="1"/>
    <col min="4355" max="4355" width="45.7109375" style="193" customWidth="1"/>
    <col min="4356" max="4356" width="7.5703125" style="193" customWidth="1"/>
    <col min="4357" max="4360" width="15.7109375" style="193" customWidth="1"/>
    <col min="4361" max="4608" width="9.140625" style="193"/>
    <col min="4609" max="4609" width="2.7109375" style="193" customWidth="1"/>
    <col min="4610" max="4610" width="21.7109375" style="193" customWidth="1"/>
    <col min="4611" max="4611" width="45.7109375" style="193" customWidth="1"/>
    <col min="4612" max="4612" width="7.5703125" style="193" customWidth="1"/>
    <col min="4613" max="4616" width="15.7109375" style="193" customWidth="1"/>
    <col min="4617" max="4864" width="9.140625" style="193"/>
    <col min="4865" max="4865" width="2.7109375" style="193" customWidth="1"/>
    <col min="4866" max="4866" width="21.7109375" style="193" customWidth="1"/>
    <col min="4867" max="4867" width="45.7109375" style="193" customWidth="1"/>
    <col min="4868" max="4868" width="7.5703125" style="193" customWidth="1"/>
    <col min="4869" max="4872" width="15.7109375" style="193" customWidth="1"/>
    <col min="4873" max="5120" width="9.140625" style="193"/>
    <col min="5121" max="5121" width="2.7109375" style="193" customWidth="1"/>
    <col min="5122" max="5122" width="21.7109375" style="193" customWidth="1"/>
    <col min="5123" max="5123" width="45.7109375" style="193" customWidth="1"/>
    <col min="5124" max="5124" width="7.5703125" style="193" customWidth="1"/>
    <col min="5125" max="5128" width="15.7109375" style="193" customWidth="1"/>
    <col min="5129" max="5376" width="9.140625" style="193"/>
    <col min="5377" max="5377" width="2.7109375" style="193" customWidth="1"/>
    <col min="5378" max="5378" width="21.7109375" style="193" customWidth="1"/>
    <col min="5379" max="5379" width="45.7109375" style="193" customWidth="1"/>
    <col min="5380" max="5380" width="7.5703125" style="193" customWidth="1"/>
    <col min="5381" max="5384" width="15.7109375" style="193" customWidth="1"/>
    <col min="5385" max="5632" width="9.140625" style="193"/>
    <col min="5633" max="5633" width="2.7109375" style="193" customWidth="1"/>
    <col min="5634" max="5634" width="21.7109375" style="193" customWidth="1"/>
    <col min="5635" max="5635" width="45.7109375" style="193" customWidth="1"/>
    <col min="5636" max="5636" width="7.5703125" style="193" customWidth="1"/>
    <col min="5637" max="5640" width="15.7109375" style="193" customWidth="1"/>
    <col min="5641" max="5888" width="9.140625" style="193"/>
    <col min="5889" max="5889" width="2.7109375" style="193" customWidth="1"/>
    <col min="5890" max="5890" width="21.7109375" style="193" customWidth="1"/>
    <col min="5891" max="5891" width="45.7109375" style="193" customWidth="1"/>
    <col min="5892" max="5892" width="7.5703125" style="193" customWidth="1"/>
    <col min="5893" max="5896" width="15.7109375" style="193" customWidth="1"/>
    <col min="5897" max="6144" width="9.140625" style="193"/>
    <col min="6145" max="6145" width="2.7109375" style="193" customWidth="1"/>
    <col min="6146" max="6146" width="21.7109375" style="193" customWidth="1"/>
    <col min="6147" max="6147" width="45.7109375" style="193" customWidth="1"/>
    <col min="6148" max="6148" width="7.5703125" style="193" customWidth="1"/>
    <col min="6149" max="6152" width="15.7109375" style="193" customWidth="1"/>
    <col min="6153" max="6400" width="9.140625" style="193"/>
    <col min="6401" max="6401" width="2.7109375" style="193" customWidth="1"/>
    <col min="6402" max="6402" width="21.7109375" style="193" customWidth="1"/>
    <col min="6403" max="6403" width="45.7109375" style="193" customWidth="1"/>
    <col min="6404" max="6404" width="7.5703125" style="193" customWidth="1"/>
    <col min="6405" max="6408" width="15.7109375" style="193" customWidth="1"/>
    <col min="6409" max="6656" width="9.140625" style="193"/>
    <col min="6657" max="6657" width="2.7109375" style="193" customWidth="1"/>
    <col min="6658" max="6658" width="21.7109375" style="193" customWidth="1"/>
    <col min="6659" max="6659" width="45.7109375" style="193" customWidth="1"/>
    <col min="6660" max="6660" width="7.5703125" style="193" customWidth="1"/>
    <col min="6661" max="6664" width="15.7109375" style="193" customWidth="1"/>
    <col min="6665" max="6912" width="9.140625" style="193"/>
    <col min="6913" max="6913" width="2.7109375" style="193" customWidth="1"/>
    <col min="6914" max="6914" width="21.7109375" style="193" customWidth="1"/>
    <col min="6915" max="6915" width="45.7109375" style="193" customWidth="1"/>
    <col min="6916" max="6916" width="7.5703125" style="193" customWidth="1"/>
    <col min="6917" max="6920" width="15.7109375" style="193" customWidth="1"/>
    <col min="6921" max="7168" width="9.140625" style="193"/>
    <col min="7169" max="7169" width="2.7109375" style="193" customWidth="1"/>
    <col min="7170" max="7170" width="21.7109375" style="193" customWidth="1"/>
    <col min="7171" max="7171" width="45.7109375" style="193" customWidth="1"/>
    <col min="7172" max="7172" width="7.5703125" style="193" customWidth="1"/>
    <col min="7173" max="7176" width="15.7109375" style="193" customWidth="1"/>
    <col min="7177" max="7424" width="9.140625" style="193"/>
    <col min="7425" max="7425" width="2.7109375" style="193" customWidth="1"/>
    <col min="7426" max="7426" width="21.7109375" style="193" customWidth="1"/>
    <col min="7427" max="7427" width="45.7109375" style="193" customWidth="1"/>
    <col min="7428" max="7428" width="7.5703125" style="193" customWidth="1"/>
    <col min="7429" max="7432" width="15.7109375" style="193" customWidth="1"/>
    <col min="7433" max="7680" width="9.140625" style="193"/>
    <col min="7681" max="7681" width="2.7109375" style="193" customWidth="1"/>
    <col min="7682" max="7682" width="21.7109375" style="193" customWidth="1"/>
    <col min="7683" max="7683" width="45.7109375" style="193" customWidth="1"/>
    <col min="7684" max="7684" width="7.5703125" style="193" customWidth="1"/>
    <col min="7685" max="7688" width="15.7109375" style="193" customWidth="1"/>
    <col min="7689" max="7936" width="9.140625" style="193"/>
    <col min="7937" max="7937" width="2.7109375" style="193" customWidth="1"/>
    <col min="7938" max="7938" width="21.7109375" style="193" customWidth="1"/>
    <col min="7939" max="7939" width="45.7109375" style="193" customWidth="1"/>
    <col min="7940" max="7940" width="7.5703125" style="193" customWidth="1"/>
    <col min="7941" max="7944" width="15.7109375" style="193" customWidth="1"/>
    <col min="7945" max="8192" width="9.140625" style="193"/>
    <col min="8193" max="8193" width="2.7109375" style="193" customWidth="1"/>
    <col min="8194" max="8194" width="21.7109375" style="193" customWidth="1"/>
    <col min="8195" max="8195" width="45.7109375" style="193" customWidth="1"/>
    <col min="8196" max="8196" width="7.5703125" style="193" customWidth="1"/>
    <col min="8197" max="8200" width="15.7109375" style="193" customWidth="1"/>
    <col min="8201" max="8448" width="9.140625" style="193"/>
    <col min="8449" max="8449" width="2.7109375" style="193" customWidth="1"/>
    <col min="8450" max="8450" width="21.7109375" style="193" customWidth="1"/>
    <col min="8451" max="8451" width="45.7109375" style="193" customWidth="1"/>
    <col min="8452" max="8452" width="7.5703125" style="193" customWidth="1"/>
    <col min="8453" max="8456" width="15.7109375" style="193" customWidth="1"/>
    <col min="8457" max="8704" width="9.140625" style="193"/>
    <col min="8705" max="8705" width="2.7109375" style="193" customWidth="1"/>
    <col min="8706" max="8706" width="21.7109375" style="193" customWidth="1"/>
    <col min="8707" max="8707" width="45.7109375" style="193" customWidth="1"/>
    <col min="8708" max="8708" width="7.5703125" style="193" customWidth="1"/>
    <col min="8709" max="8712" width="15.7109375" style="193" customWidth="1"/>
    <col min="8713" max="8960" width="9.140625" style="193"/>
    <col min="8961" max="8961" width="2.7109375" style="193" customWidth="1"/>
    <col min="8962" max="8962" width="21.7109375" style="193" customWidth="1"/>
    <col min="8963" max="8963" width="45.7109375" style="193" customWidth="1"/>
    <col min="8964" max="8964" width="7.5703125" style="193" customWidth="1"/>
    <col min="8965" max="8968" width="15.7109375" style="193" customWidth="1"/>
    <col min="8969" max="9216" width="9.140625" style="193"/>
    <col min="9217" max="9217" width="2.7109375" style="193" customWidth="1"/>
    <col min="9218" max="9218" width="21.7109375" style="193" customWidth="1"/>
    <col min="9219" max="9219" width="45.7109375" style="193" customWidth="1"/>
    <col min="9220" max="9220" width="7.5703125" style="193" customWidth="1"/>
    <col min="9221" max="9224" width="15.7109375" style="193" customWidth="1"/>
    <col min="9225" max="9472" width="9.140625" style="193"/>
    <col min="9473" max="9473" width="2.7109375" style="193" customWidth="1"/>
    <col min="9474" max="9474" width="21.7109375" style="193" customWidth="1"/>
    <col min="9475" max="9475" width="45.7109375" style="193" customWidth="1"/>
    <col min="9476" max="9476" width="7.5703125" style="193" customWidth="1"/>
    <col min="9477" max="9480" width="15.7109375" style="193" customWidth="1"/>
    <col min="9481" max="9728" width="9.140625" style="193"/>
    <col min="9729" max="9729" width="2.7109375" style="193" customWidth="1"/>
    <col min="9730" max="9730" width="21.7109375" style="193" customWidth="1"/>
    <col min="9731" max="9731" width="45.7109375" style="193" customWidth="1"/>
    <col min="9732" max="9732" width="7.5703125" style="193" customWidth="1"/>
    <col min="9733" max="9736" width="15.7109375" style="193" customWidth="1"/>
    <col min="9737" max="9984" width="9.140625" style="193"/>
    <col min="9985" max="9985" width="2.7109375" style="193" customWidth="1"/>
    <col min="9986" max="9986" width="21.7109375" style="193" customWidth="1"/>
    <col min="9987" max="9987" width="45.7109375" style="193" customWidth="1"/>
    <col min="9988" max="9988" width="7.5703125" style="193" customWidth="1"/>
    <col min="9989" max="9992" width="15.7109375" style="193" customWidth="1"/>
    <col min="9993" max="10240" width="9.140625" style="193"/>
    <col min="10241" max="10241" width="2.7109375" style="193" customWidth="1"/>
    <col min="10242" max="10242" width="21.7109375" style="193" customWidth="1"/>
    <col min="10243" max="10243" width="45.7109375" style="193" customWidth="1"/>
    <col min="10244" max="10244" width="7.5703125" style="193" customWidth="1"/>
    <col min="10245" max="10248" width="15.7109375" style="193" customWidth="1"/>
    <col min="10249" max="10496" width="9.140625" style="193"/>
    <col min="10497" max="10497" width="2.7109375" style="193" customWidth="1"/>
    <col min="10498" max="10498" width="21.7109375" style="193" customWidth="1"/>
    <col min="10499" max="10499" width="45.7109375" style="193" customWidth="1"/>
    <col min="10500" max="10500" width="7.5703125" style="193" customWidth="1"/>
    <col min="10501" max="10504" width="15.7109375" style="193" customWidth="1"/>
    <col min="10505" max="10752" width="9.140625" style="193"/>
    <col min="10753" max="10753" width="2.7109375" style="193" customWidth="1"/>
    <col min="10754" max="10754" width="21.7109375" style="193" customWidth="1"/>
    <col min="10755" max="10755" width="45.7109375" style="193" customWidth="1"/>
    <col min="10756" max="10756" width="7.5703125" style="193" customWidth="1"/>
    <col min="10757" max="10760" width="15.7109375" style="193" customWidth="1"/>
    <col min="10761" max="11008" width="9.140625" style="193"/>
    <col min="11009" max="11009" width="2.7109375" style="193" customWidth="1"/>
    <col min="11010" max="11010" width="21.7109375" style="193" customWidth="1"/>
    <col min="11011" max="11011" width="45.7109375" style="193" customWidth="1"/>
    <col min="11012" max="11012" width="7.5703125" style="193" customWidth="1"/>
    <col min="11013" max="11016" width="15.7109375" style="193" customWidth="1"/>
    <col min="11017" max="11264" width="9.140625" style="193"/>
    <col min="11265" max="11265" width="2.7109375" style="193" customWidth="1"/>
    <col min="11266" max="11266" width="21.7109375" style="193" customWidth="1"/>
    <col min="11267" max="11267" width="45.7109375" style="193" customWidth="1"/>
    <col min="11268" max="11268" width="7.5703125" style="193" customWidth="1"/>
    <col min="11269" max="11272" width="15.7109375" style="193" customWidth="1"/>
    <col min="11273" max="11520" width="9.140625" style="193"/>
    <col min="11521" max="11521" width="2.7109375" style="193" customWidth="1"/>
    <col min="11522" max="11522" width="21.7109375" style="193" customWidth="1"/>
    <col min="11523" max="11523" width="45.7109375" style="193" customWidth="1"/>
    <col min="11524" max="11524" width="7.5703125" style="193" customWidth="1"/>
    <col min="11525" max="11528" width="15.7109375" style="193" customWidth="1"/>
    <col min="11529" max="11776" width="9.140625" style="193"/>
    <col min="11777" max="11777" width="2.7109375" style="193" customWidth="1"/>
    <col min="11778" max="11778" width="21.7109375" style="193" customWidth="1"/>
    <col min="11779" max="11779" width="45.7109375" style="193" customWidth="1"/>
    <col min="11780" max="11780" width="7.5703125" style="193" customWidth="1"/>
    <col min="11781" max="11784" width="15.7109375" style="193" customWidth="1"/>
    <col min="11785" max="12032" width="9.140625" style="193"/>
    <col min="12033" max="12033" width="2.7109375" style="193" customWidth="1"/>
    <col min="12034" max="12034" width="21.7109375" style="193" customWidth="1"/>
    <col min="12035" max="12035" width="45.7109375" style="193" customWidth="1"/>
    <col min="12036" max="12036" width="7.5703125" style="193" customWidth="1"/>
    <col min="12037" max="12040" width="15.7109375" style="193" customWidth="1"/>
    <col min="12041" max="12288" width="9.140625" style="193"/>
    <col min="12289" max="12289" width="2.7109375" style="193" customWidth="1"/>
    <col min="12290" max="12290" width="21.7109375" style="193" customWidth="1"/>
    <col min="12291" max="12291" width="45.7109375" style="193" customWidth="1"/>
    <col min="12292" max="12292" width="7.5703125" style="193" customWidth="1"/>
    <col min="12293" max="12296" width="15.7109375" style="193" customWidth="1"/>
    <col min="12297" max="12544" width="9.140625" style="193"/>
    <col min="12545" max="12545" width="2.7109375" style="193" customWidth="1"/>
    <col min="12546" max="12546" width="21.7109375" style="193" customWidth="1"/>
    <col min="12547" max="12547" width="45.7109375" style="193" customWidth="1"/>
    <col min="12548" max="12548" width="7.5703125" style="193" customWidth="1"/>
    <col min="12549" max="12552" width="15.7109375" style="193" customWidth="1"/>
    <col min="12553" max="12800" width="9.140625" style="193"/>
    <col min="12801" max="12801" width="2.7109375" style="193" customWidth="1"/>
    <col min="12802" max="12802" width="21.7109375" style="193" customWidth="1"/>
    <col min="12803" max="12803" width="45.7109375" style="193" customWidth="1"/>
    <col min="12804" max="12804" width="7.5703125" style="193" customWidth="1"/>
    <col min="12805" max="12808" width="15.7109375" style="193" customWidth="1"/>
    <col min="12809" max="13056" width="9.140625" style="193"/>
    <col min="13057" max="13057" width="2.7109375" style="193" customWidth="1"/>
    <col min="13058" max="13058" width="21.7109375" style="193" customWidth="1"/>
    <col min="13059" max="13059" width="45.7109375" style="193" customWidth="1"/>
    <col min="13060" max="13060" width="7.5703125" style="193" customWidth="1"/>
    <col min="13061" max="13064" width="15.7109375" style="193" customWidth="1"/>
    <col min="13065" max="13312" width="9.140625" style="193"/>
    <col min="13313" max="13313" width="2.7109375" style="193" customWidth="1"/>
    <col min="13314" max="13314" width="21.7109375" style="193" customWidth="1"/>
    <col min="13315" max="13315" width="45.7109375" style="193" customWidth="1"/>
    <col min="13316" max="13316" width="7.5703125" style="193" customWidth="1"/>
    <col min="13317" max="13320" width="15.7109375" style="193" customWidth="1"/>
    <col min="13321" max="13568" width="9.140625" style="193"/>
    <col min="13569" max="13569" width="2.7109375" style="193" customWidth="1"/>
    <col min="13570" max="13570" width="21.7109375" style="193" customWidth="1"/>
    <col min="13571" max="13571" width="45.7109375" style="193" customWidth="1"/>
    <col min="13572" max="13572" width="7.5703125" style="193" customWidth="1"/>
    <col min="13573" max="13576" width="15.7109375" style="193" customWidth="1"/>
    <col min="13577" max="13824" width="9.140625" style="193"/>
    <col min="13825" max="13825" width="2.7109375" style="193" customWidth="1"/>
    <col min="13826" max="13826" width="21.7109375" style="193" customWidth="1"/>
    <col min="13827" max="13827" width="45.7109375" style="193" customWidth="1"/>
    <col min="13828" max="13828" width="7.5703125" style="193" customWidth="1"/>
    <col min="13829" max="13832" width="15.7109375" style="193" customWidth="1"/>
    <col min="13833" max="14080" width="9.140625" style="193"/>
    <col min="14081" max="14081" width="2.7109375" style="193" customWidth="1"/>
    <col min="14082" max="14082" width="21.7109375" style="193" customWidth="1"/>
    <col min="14083" max="14083" width="45.7109375" style="193" customWidth="1"/>
    <col min="14084" max="14084" width="7.5703125" style="193" customWidth="1"/>
    <col min="14085" max="14088" width="15.7109375" style="193" customWidth="1"/>
    <col min="14089" max="14336" width="9.140625" style="193"/>
    <col min="14337" max="14337" width="2.7109375" style="193" customWidth="1"/>
    <col min="14338" max="14338" width="21.7109375" style="193" customWidth="1"/>
    <col min="14339" max="14339" width="45.7109375" style="193" customWidth="1"/>
    <col min="14340" max="14340" width="7.5703125" style="193" customWidth="1"/>
    <col min="14341" max="14344" width="15.7109375" style="193" customWidth="1"/>
    <col min="14345" max="14592" width="9.140625" style="193"/>
    <col min="14593" max="14593" width="2.7109375" style="193" customWidth="1"/>
    <col min="14594" max="14594" width="21.7109375" style="193" customWidth="1"/>
    <col min="14595" max="14595" width="45.7109375" style="193" customWidth="1"/>
    <col min="14596" max="14596" width="7.5703125" style="193" customWidth="1"/>
    <col min="14597" max="14600" width="15.7109375" style="193" customWidth="1"/>
    <col min="14601" max="14848" width="9.140625" style="193"/>
    <col min="14849" max="14849" width="2.7109375" style="193" customWidth="1"/>
    <col min="14850" max="14850" width="21.7109375" style="193" customWidth="1"/>
    <col min="14851" max="14851" width="45.7109375" style="193" customWidth="1"/>
    <col min="14852" max="14852" width="7.5703125" style="193" customWidth="1"/>
    <col min="14853" max="14856" width="15.7109375" style="193" customWidth="1"/>
    <col min="14857" max="15104" width="9.140625" style="193"/>
    <col min="15105" max="15105" width="2.7109375" style="193" customWidth="1"/>
    <col min="15106" max="15106" width="21.7109375" style="193" customWidth="1"/>
    <col min="15107" max="15107" width="45.7109375" style="193" customWidth="1"/>
    <col min="15108" max="15108" width="7.5703125" style="193" customWidth="1"/>
    <col min="15109" max="15112" width="15.7109375" style="193" customWidth="1"/>
    <col min="15113" max="15360" width="9.140625" style="193"/>
    <col min="15361" max="15361" width="2.7109375" style="193" customWidth="1"/>
    <col min="15362" max="15362" width="21.7109375" style="193" customWidth="1"/>
    <col min="15363" max="15363" width="45.7109375" style="193" customWidth="1"/>
    <col min="15364" max="15364" width="7.5703125" style="193" customWidth="1"/>
    <col min="15365" max="15368" width="15.7109375" style="193" customWidth="1"/>
    <col min="15369" max="15616" width="9.140625" style="193"/>
    <col min="15617" max="15617" width="2.7109375" style="193" customWidth="1"/>
    <col min="15618" max="15618" width="21.7109375" style="193" customWidth="1"/>
    <col min="15619" max="15619" width="45.7109375" style="193" customWidth="1"/>
    <col min="15620" max="15620" width="7.5703125" style="193" customWidth="1"/>
    <col min="15621" max="15624" width="15.7109375" style="193" customWidth="1"/>
    <col min="15625" max="15872" width="9.140625" style="193"/>
    <col min="15873" max="15873" width="2.7109375" style="193" customWidth="1"/>
    <col min="15874" max="15874" width="21.7109375" style="193" customWidth="1"/>
    <col min="15875" max="15875" width="45.7109375" style="193" customWidth="1"/>
    <col min="15876" max="15876" width="7.5703125" style="193" customWidth="1"/>
    <col min="15877" max="15880" width="15.7109375" style="193" customWidth="1"/>
    <col min="15881" max="16128" width="9.140625" style="193"/>
    <col min="16129" max="16129" width="2.7109375" style="193" customWidth="1"/>
    <col min="16130" max="16130" width="21.7109375" style="193" customWidth="1"/>
    <col min="16131" max="16131" width="45.7109375" style="193" customWidth="1"/>
    <col min="16132" max="16132" width="7.5703125" style="193" customWidth="1"/>
    <col min="16133" max="16136" width="15.7109375" style="193" customWidth="1"/>
    <col min="16137" max="16384" width="9.140625" style="193"/>
  </cols>
  <sheetData>
    <row r="1" spans="1:12" ht="12.75" customHeight="1" x14ac:dyDescent="0.2">
      <c r="H1" s="204"/>
      <c r="I1" s="204" t="s">
        <v>574</v>
      </c>
    </row>
    <row r="2" spans="1:12" ht="17.25" customHeight="1" x14ac:dyDescent="0.2">
      <c r="B2" s="602" t="s">
        <v>833</v>
      </c>
      <c r="C2" s="602"/>
      <c r="D2" s="602"/>
      <c r="E2" s="602"/>
      <c r="F2" s="602"/>
      <c r="G2" s="602"/>
      <c r="H2" s="602"/>
      <c r="I2" s="602"/>
    </row>
    <row r="3" spans="1:12" ht="12" customHeight="1" thickBot="1" x14ac:dyDescent="0.25">
      <c r="E3" s="193"/>
      <c r="F3" s="193"/>
      <c r="G3" s="193"/>
      <c r="H3" s="194"/>
      <c r="I3" s="194" t="s">
        <v>128</v>
      </c>
    </row>
    <row r="4" spans="1:12" ht="24" customHeight="1" x14ac:dyDescent="0.2">
      <c r="B4" s="609" t="s">
        <v>60</v>
      </c>
      <c r="C4" s="611" t="s">
        <v>61</v>
      </c>
      <c r="D4" s="613" t="s">
        <v>84</v>
      </c>
      <c r="E4" s="629" t="s">
        <v>829</v>
      </c>
      <c r="F4" s="631" t="s">
        <v>830</v>
      </c>
      <c r="G4" s="633" t="s">
        <v>834</v>
      </c>
      <c r="H4" s="634"/>
      <c r="I4" s="635" t="s">
        <v>831</v>
      </c>
    </row>
    <row r="5" spans="1:12" ht="28.5" customHeight="1" x14ac:dyDescent="0.2">
      <c r="B5" s="610"/>
      <c r="C5" s="612"/>
      <c r="D5" s="614"/>
      <c r="E5" s="630"/>
      <c r="F5" s="632"/>
      <c r="G5" s="508" t="s">
        <v>67</v>
      </c>
      <c r="H5" s="506" t="s">
        <v>46</v>
      </c>
      <c r="I5" s="636"/>
    </row>
    <row r="6" spans="1:12" ht="12.75" customHeight="1" thickBot="1" x14ac:dyDescent="0.25">
      <c r="B6" s="201">
        <v>1</v>
      </c>
      <c r="C6" s="202">
        <v>2</v>
      </c>
      <c r="D6" s="303">
        <v>3</v>
      </c>
      <c r="E6" s="514">
        <v>4</v>
      </c>
      <c r="F6" s="299">
        <v>5</v>
      </c>
      <c r="G6" s="525">
        <v>6</v>
      </c>
      <c r="H6" s="298">
        <v>7</v>
      </c>
      <c r="I6" s="203">
        <v>8</v>
      </c>
    </row>
    <row r="7" spans="1:12" ht="20.100000000000001" customHeight="1" x14ac:dyDescent="0.2">
      <c r="B7" s="205"/>
      <c r="C7" s="206" t="s">
        <v>62</v>
      </c>
      <c r="D7" s="304"/>
      <c r="E7" s="515"/>
      <c r="F7" s="395"/>
      <c r="G7" s="515"/>
      <c r="H7" s="395"/>
      <c r="I7" s="207"/>
    </row>
    <row r="8" spans="1:12" ht="20.100000000000001" customHeight="1" x14ac:dyDescent="0.2">
      <c r="A8" s="208"/>
      <c r="B8" s="209" t="s">
        <v>274</v>
      </c>
      <c r="C8" s="206" t="s">
        <v>275</v>
      </c>
      <c r="D8" s="301" t="s">
        <v>276</v>
      </c>
      <c r="E8" s="516"/>
      <c r="F8" s="393"/>
      <c r="G8" s="516"/>
      <c r="H8" s="394"/>
      <c r="I8" s="210" t="str">
        <f>IFERROR(H8/G8,"  ")</f>
        <v xml:space="preserve">  </v>
      </c>
    </row>
    <row r="9" spans="1:12" ht="20.100000000000001" customHeight="1" x14ac:dyDescent="0.2">
      <c r="A9" s="208"/>
      <c r="B9" s="603"/>
      <c r="C9" s="211" t="s">
        <v>277</v>
      </c>
      <c r="D9" s="604" t="s">
        <v>278</v>
      </c>
      <c r="E9" s="605">
        <f>E11+E18+E27+E28+E39</f>
        <v>1008976</v>
      </c>
      <c r="F9" s="607">
        <f t="shared" ref="F9:H9" si="0">F11+F18+F27+F28+F39</f>
        <v>1010625</v>
      </c>
      <c r="G9" s="605">
        <f t="shared" si="0"/>
        <v>1010625</v>
      </c>
      <c r="H9" s="607">
        <f t="shared" si="0"/>
        <v>944595</v>
      </c>
      <c r="I9" s="625">
        <f t="shared" ref="I9:I72" si="1">IFERROR(H9/G9,"  ")</f>
        <v>0.93466419294990721</v>
      </c>
    </row>
    <row r="10" spans="1:12" ht="13.5" customHeight="1" x14ac:dyDescent="0.2">
      <c r="A10" s="208"/>
      <c r="B10" s="603"/>
      <c r="C10" s="212" t="s">
        <v>279</v>
      </c>
      <c r="D10" s="604"/>
      <c r="E10" s="606"/>
      <c r="F10" s="608"/>
      <c r="G10" s="606"/>
      <c r="H10" s="608"/>
      <c r="I10" s="626" t="str">
        <f t="shared" si="1"/>
        <v xml:space="preserve">  </v>
      </c>
    </row>
    <row r="11" spans="1:12" ht="20.100000000000001" customHeight="1" x14ac:dyDescent="0.2">
      <c r="A11" s="208"/>
      <c r="B11" s="603" t="s">
        <v>280</v>
      </c>
      <c r="C11" s="213" t="s">
        <v>281</v>
      </c>
      <c r="D11" s="604" t="s">
        <v>282</v>
      </c>
      <c r="E11" s="605">
        <f>E13+E14+E15+E16+E17</f>
        <v>299</v>
      </c>
      <c r="F11" s="607">
        <f t="shared" ref="F11:H11" si="2">F13+F14+F15+F16+F17</f>
        <v>129</v>
      </c>
      <c r="G11" s="605">
        <f t="shared" si="2"/>
        <v>129</v>
      </c>
      <c r="H11" s="607">
        <f t="shared" si="2"/>
        <v>120</v>
      </c>
      <c r="I11" s="625">
        <f t="shared" si="1"/>
        <v>0.93023255813953487</v>
      </c>
      <c r="L11" s="195"/>
    </row>
    <row r="12" spans="1:12" ht="12.75" customHeight="1" x14ac:dyDescent="0.2">
      <c r="A12" s="208"/>
      <c r="B12" s="603"/>
      <c r="C12" s="214" t="s">
        <v>283</v>
      </c>
      <c r="D12" s="604"/>
      <c r="E12" s="606"/>
      <c r="F12" s="608"/>
      <c r="G12" s="606"/>
      <c r="H12" s="608"/>
      <c r="I12" s="626" t="str">
        <f t="shared" si="1"/>
        <v xml:space="preserve">  </v>
      </c>
    </row>
    <row r="13" spans="1:12" ht="20.100000000000001" customHeight="1" x14ac:dyDescent="0.2">
      <c r="A13" s="208"/>
      <c r="B13" s="209" t="s">
        <v>85</v>
      </c>
      <c r="C13" s="215" t="s">
        <v>129</v>
      </c>
      <c r="D13" s="301" t="s">
        <v>284</v>
      </c>
      <c r="E13" s="517"/>
      <c r="F13" s="391"/>
      <c r="G13" s="517"/>
      <c r="H13" s="391"/>
      <c r="I13" s="216" t="str">
        <f t="shared" si="1"/>
        <v xml:space="preserve">  </v>
      </c>
    </row>
    <row r="14" spans="1:12" ht="25.5" customHeight="1" x14ac:dyDescent="0.2">
      <c r="A14" s="208"/>
      <c r="B14" s="209" t="s">
        <v>285</v>
      </c>
      <c r="C14" s="215" t="s">
        <v>286</v>
      </c>
      <c r="D14" s="301" t="s">
        <v>287</v>
      </c>
      <c r="E14" s="517">
        <v>299</v>
      </c>
      <c r="F14" s="518">
        <v>129</v>
      </c>
      <c r="G14" s="517">
        <v>129</v>
      </c>
      <c r="H14" s="391">
        <v>120</v>
      </c>
      <c r="I14" s="216">
        <f t="shared" si="1"/>
        <v>0.93023255813953487</v>
      </c>
    </row>
    <row r="15" spans="1:12" ht="20.100000000000001" customHeight="1" x14ac:dyDescent="0.2">
      <c r="A15" s="208"/>
      <c r="B15" s="209" t="s">
        <v>93</v>
      </c>
      <c r="C15" s="215" t="s">
        <v>288</v>
      </c>
      <c r="D15" s="301" t="s">
        <v>289</v>
      </c>
      <c r="E15" s="517"/>
      <c r="F15" s="391"/>
      <c r="G15" s="517"/>
      <c r="H15" s="391"/>
      <c r="I15" s="216" t="str">
        <f t="shared" si="1"/>
        <v xml:space="preserve">  </v>
      </c>
    </row>
    <row r="16" spans="1:12" ht="25.5" customHeight="1" x14ac:dyDescent="0.2">
      <c r="A16" s="208"/>
      <c r="B16" s="209" t="s">
        <v>290</v>
      </c>
      <c r="C16" s="215" t="s">
        <v>291</v>
      </c>
      <c r="D16" s="301" t="s">
        <v>292</v>
      </c>
      <c r="E16" s="517"/>
      <c r="F16" s="391"/>
      <c r="G16" s="517"/>
      <c r="H16" s="391"/>
      <c r="I16" s="216" t="str">
        <f t="shared" si="1"/>
        <v xml:space="preserve">  </v>
      </c>
    </row>
    <row r="17" spans="1:9" ht="20.100000000000001" customHeight="1" x14ac:dyDescent="0.2">
      <c r="A17" s="208"/>
      <c r="B17" s="209" t="s">
        <v>94</v>
      </c>
      <c r="C17" s="215" t="s">
        <v>293</v>
      </c>
      <c r="D17" s="301" t="s">
        <v>294</v>
      </c>
      <c r="E17" s="517"/>
      <c r="F17" s="391"/>
      <c r="G17" s="517"/>
      <c r="H17" s="391"/>
      <c r="I17" s="216" t="str">
        <f t="shared" si="1"/>
        <v xml:space="preserve">  </v>
      </c>
    </row>
    <row r="18" spans="1:9" ht="20.100000000000001" customHeight="1" x14ac:dyDescent="0.2">
      <c r="A18" s="208"/>
      <c r="B18" s="603" t="s">
        <v>295</v>
      </c>
      <c r="C18" s="213" t="s">
        <v>296</v>
      </c>
      <c r="D18" s="604" t="s">
        <v>297</v>
      </c>
      <c r="E18" s="605">
        <f>E20+E21+E22+E23+E24+E25+E26</f>
        <v>1008178</v>
      </c>
      <c r="F18" s="607">
        <f t="shared" ref="F18:H18" si="3">F20+F21+F22+F23+F24+F25+F26</f>
        <v>1010028</v>
      </c>
      <c r="G18" s="605">
        <f t="shared" si="3"/>
        <v>1010028</v>
      </c>
      <c r="H18" s="607">
        <f t="shared" si="3"/>
        <v>944275</v>
      </c>
      <c r="I18" s="625">
        <f t="shared" si="1"/>
        <v>0.93489982455931919</v>
      </c>
    </row>
    <row r="19" spans="1:9" ht="12.75" customHeight="1" x14ac:dyDescent="0.2">
      <c r="A19" s="208"/>
      <c r="B19" s="603"/>
      <c r="C19" s="214" t="s">
        <v>298</v>
      </c>
      <c r="D19" s="604"/>
      <c r="E19" s="606"/>
      <c r="F19" s="608"/>
      <c r="G19" s="606"/>
      <c r="H19" s="608"/>
      <c r="I19" s="626" t="str">
        <f t="shared" si="1"/>
        <v xml:space="preserve">  </v>
      </c>
    </row>
    <row r="20" spans="1:9" ht="20.100000000000001" customHeight="1" x14ac:dyDescent="0.2">
      <c r="A20" s="208"/>
      <c r="B20" s="209" t="s">
        <v>299</v>
      </c>
      <c r="C20" s="215" t="s">
        <v>300</v>
      </c>
      <c r="D20" s="301" t="s">
        <v>301</v>
      </c>
      <c r="E20" s="517">
        <f>2525+839609</f>
        <v>842134</v>
      </c>
      <c r="F20" s="518">
        <f>2136+834010</f>
        <v>836146</v>
      </c>
      <c r="G20" s="517">
        <f>2136+834010</f>
        <v>836146</v>
      </c>
      <c r="H20" s="391">
        <f>2525+825203</f>
        <v>827728</v>
      </c>
      <c r="I20" s="216">
        <f t="shared" si="1"/>
        <v>0.98993238023024688</v>
      </c>
    </row>
    <row r="21" spans="1:9" ht="20.100000000000001" customHeight="1" x14ac:dyDescent="0.2">
      <c r="B21" s="217" t="s">
        <v>95</v>
      </c>
      <c r="C21" s="215" t="s">
        <v>302</v>
      </c>
      <c r="D21" s="301" t="s">
        <v>303</v>
      </c>
      <c r="E21" s="517">
        <v>87414</v>
      </c>
      <c r="F21" s="518">
        <v>98532</v>
      </c>
      <c r="G21" s="517">
        <v>98532</v>
      </c>
      <c r="H21" s="391">
        <v>68374</v>
      </c>
      <c r="I21" s="216">
        <f t="shared" si="1"/>
        <v>0.69392684610075916</v>
      </c>
    </row>
    <row r="22" spans="1:9" ht="20.100000000000001" customHeight="1" x14ac:dyDescent="0.2">
      <c r="B22" s="217" t="s">
        <v>96</v>
      </c>
      <c r="C22" s="215" t="s">
        <v>304</v>
      </c>
      <c r="D22" s="301" t="s">
        <v>305</v>
      </c>
      <c r="E22" s="517"/>
      <c r="F22" s="391"/>
      <c r="G22" s="517"/>
      <c r="H22" s="391"/>
      <c r="I22" s="216" t="str">
        <f t="shared" si="1"/>
        <v xml:space="preserve">  </v>
      </c>
    </row>
    <row r="23" spans="1:9" ht="25.5" customHeight="1" x14ac:dyDescent="0.2">
      <c r="B23" s="217" t="s">
        <v>306</v>
      </c>
      <c r="C23" s="215" t="s">
        <v>307</v>
      </c>
      <c r="D23" s="301" t="s">
        <v>308</v>
      </c>
      <c r="E23" s="517">
        <v>53326</v>
      </c>
      <c r="F23" s="518">
        <v>53000</v>
      </c>
      <c r="G23" s="517">
        <v>53000</v>
      </c>
      <c r="H23" s="391">
        <v>23976</v>
      </c>
      <c r="I23" s="216">
        <f t="shared" si="1"/>
        <v>0.45237735849056604</v>
      </c>
    </row>
    <row r="24" spans="1:9" ht="25.5" customHeight="1" x14ac:dyDescent="0.2">
      <c r="B24" s="217" t="s">
        <v>309</v>
      </c>
      <c r="C24" s="215" t="s">
        <v>310</v>
      </c>
      <c r="D24" s="301" t="s">
        <v>311</v>
      </c>
      <c r="E24" s="517">
        <v>25304</v>
      </c>
      <c r="F24" s="518">
        <v>22350</v>
      </c>
      <c r="G24" s="517">
        <v>22350</v>
      </c>
      <c r="H24" s="391">
        <v>24197</v>
      </c>
      <c r="I24" s="216">
        <f t="shared" si="1"/>
        <v>1.0826398210290828</v>
      </c>
    </row>
    <row r="25" spans="1:9" ht="25.5" customHeight="1" x14ac:dyDescent="0.2">
      <c r="B25" s="217" t="s">
        <v>312</v>
      </c>
      <c r="C25" s="215" t="s">
        <v>313</v>
      </c>
      <c r="D25" s="301" t="s">
        <v>314</v>
      </c>
      <c r="E25" s="517"/>
      <c r="F25" s="391"/>
      <c r="G25" s="517"/>
      <c r="H25" s="391"/>
      <c r="I25" s="216" t="str">
        <f t="shared" si="1"/>
        <v xml:space="preserve">  </v>
      </c>
    </row>
    <row r="26" spans="1:9" ht="25.5" customHeight="1" x14ac:dyDescent="0.2">
      <c r="B26" s="217" t="s">
        <v>312</v>
      </c>
      <c r="C26" s="215" t="s">
        <v>315</v>
      </c>
      <c r="D26" s="301" t="s">
        <v>316</v>
      </c>
      <c r="E26" s="517"/>
      <c r="F26" s="391"/>
      <c r="G26" s="517"/>
      <c r="H26" s="391"/>
      <c r="I26" s="216" t="str">
        <f t="shared" si="1"/>
        <v xml:space="preserve">  </v>
      </c>
    </row>
    <row r="27" spans="1:9" ht="20.100000000000001" customHeight="1" x14ac:dyDescent="0.2">
      <c r="A27" s="208"/>
      <c r="B27" s="209" t="s">
        <v>317</v>
      </c>
      <c r="C27" s="215" t="s">
        <v>318</v>
      </c>
      <c r="D27" s="301" t="s">
        <v>319</v>
      </c>
      <c r="E27" s="517"/>
      <c r="F27" s="391"/>
      <c r="G27" s="517"/>
      <c r="H27" s="391"/>
      <c r="I27" s="216" t="str">
        <f t="shared" si="1"/>
        <v xml:space="preserve">  </v>
      </c>
    </row>
    <row r="28" spans="1:9" ht="25.5" customHeight="1" x14ac:dyDescent="0.2">
      <c r="A28" s="208"/>
      <c r="B28" s="603" t="s">
        <v>320</v>
      </c>
      <c r="C28" s="213" t="s">
        <v>321</v>
      </c>
      <c r="D28" s="604" t="s">
        <v>322</v>
      </c>
      <c r="E28" s="605">
        <f>E30+E31+E32+E33+E34+E35+E36+E37+E38</f>
        <v>499</v>
      </c>
      <c r="F28" s="615">
        <f t="shared" ref="F28:H28" si="4">F30+F31+F32+F33+F34+F35+F36+F37+F38</f>
        <v>468</v>
      </c>
      <c r="G28" s="605">
        <f t="shared" si="4"/>
        <v>468</v>
      </c>
      <c r="H28" s="607">
        <f t="shared" si="4"/>
        <v>200</v>
      </c>
      <c r="I28" s="625">
        <f t="shared" si="1"/>
        <v>0.42735042735042733</v>
      </c>
    </row>
    <row r="29" spans="1:9" ht="22.5" customHeight="1" x14ac:dyDescent="0.2">
      <c r="A29" s="208"/>
      <c r="B29" s="603"/>
      <c r="C29" s="214" t="s">
        <v>323</v>
      </c>
      <c r="D29" s="604"/>
      <c r="E29" s="606"/>
      <c r="F29" s="616"/>
      <c r="G29" s="606"/>
      <c r="H29" s="608"/>
      <c r="I29" s="626" t="str">
        <f t="shared" si="1"/>
        <v xml:space="preserve">  </v>
      </c>
    </row>
    <row r="30" spans="1:9" ht="25.5" customHeight="1" x14ac:dyDescent="0.2">
      <c r="A30" s="208"/>
      <c r="B30" s="209" t="s">
        <v>324</v>
      </c>
      <c r="C30" s="215" t="s">
        <v>325</v>
      </c>
      <c r="D30" s="301" t="s">
        <v>326</v>
      </c>
      <c r="E30" s="517"/>
      <c r="F30" s="391"/>
      <c r="G30" s="517"/>
      <c r="H30" s="391"/>
      <c r="I30" s="216" t="str">
        <f t="shared" si="1"/>
        <v xml:space="preserve">  </v>
      </c>
    </row>
    <row r="31" spans="1:9" ht="25.5" customHeight="1" x14ac:dyDescent="0.2">
      <c r="B31" s="217" t="s">
        <v>327</v>
      </c>
      <c r="C31" s="215" t="s">
        <v>328</v>
      </c>
      <c r="D31" s="301" t="s">
        <v>329</v>
      </c>
      <c r="E31" s="517"/>
      <c r="F31" s="391"/>
      <c r="G31" s="517"/>
      <c r="H31" s="391"/>
      <c r="I31" s="216" t="str">
        <f t="shared" si="1"/>
        <v xml:space="preserve">  </v>
      </c>
    </row>
    <row r="32" spans="1:9" ht="35.25" customHeight="1" x14ac:dyDescent="0.2">
      <c r="B32" s="217" t="s">
        <v>330</v>
      </c>
      <c r="C32" s="215" t="s">
        <v>331</v>
      </c>
      <c r="D32" s="301" t="s">
        <v>332</v>
      </c>
      <c r="E32" s="517"/>
      <c r="F32" s="391"/>
      <c r="G32" s="517"/>
      <c r="H32" s="391"/>
      <c r="I32" s="216" t="str">
        <f t="shared" si="1"/>
        <v xml:space="preserve">  </v>
      </c>
    </row>
    <row r="33" spans="1:9" ht="35.25" customHeight="1" x14ac:dyDescent="0.2">
      <c r="B33" s="217" t="s">
        <v>333</v>
      </c>
      <c r="C33" s="215" t="s">
        <v>334</v>
      </c>
      <c r="D33" s="301" t="s">
        <v>335</v>
      </c>
      <c r="E33" s="517"/>
      <c r="F33" s="391"/>
      <c r="G33" s="517"/>
      <c r="H33" s="391"/>
      <c r="I33" s="216" t="str">
        <f t="shared" si="1"/>
        <v xml:space="preserve">  </v>
      </c>
    </row>
    <row r="34" spans="1:9" ht="25.5" customHeight="1" x14ac:dyDescent="0.2">
      <c r="B34" s="217" t="s">
        <v>336</v>
      </c>
      <c r="C34" s="215" t="s">
        <v>337</v>
      </c>
      <c r="D34" s="301" t="s">
        <v>338</v>
      </c>
      <c r="E34" s="517"/>
      <c r="F34" s="391"/>
      <c r="G34" s="517"/>
      <c r="H34" s="391"/>
      <c r="I34" s="216" t="str">
        <f t="shared" si="1"/>
        <v xml:space="preserve">  </v>
      </c>
    </row>
    <row r="35" spans="1:9" ht="25.5" customHeight="1" x14ac:dyDescent="0.2">
      <c r="B35" s="217" t="s">
        <v>336</v>
      </c>
      <c r="C35" s="215" t="s">
        <v>339</v>
      </c>
      <c r="D35" s="301" t="s">
        <v>340</v>
      </c>
      <c r="E35" s="517"/>
      <c r="F35" s="391"/>
      <c r="G35" s="517"/>
      <c r="H35" s="391"/>
      <c r="I35" s="216" t="str">
        <f t="shared" si="1"/>
        <v xml:space="preserve">  </v>
      </c>
    </row>
    <row r="36" spans="1:9" ht="39" customHeight="1" x14ac:dyDescent="0.2">
      <c r="B36" s="217" t="s">
        <v>130</v>
      </c>
      <c r="C36" s="215" t="s">
        <v>341</v>
      </c>
      <c r="D36" s="301" t="s">
        <v>342</v>
      </c>
      <c r="E36" s="517"/>
      <c r="F36" s="391"/>
      <c r="G36" s="517"/>
      <c r="H36" s="391"/>
      <c r="I36" s="216" t="str">
        <f t="shared" si="1"/>
        <v xml:space="preserve">  </v>
      </c>
    </row>
    <row r="37" spans="1:9" ht="25.5" customHeight="1" x14ac:dyDescent="0.2">
      <c r="B37" s="217" t="s">
        <v>131</v>
      </c>
      <c r="C37" s="215" t="s">
        <v>343</v>
      </c>
      <c r="D37" s="301" t="s">
        <v>344</v>
      </c>
      <c r="E37" s="517"/>
      <c r="F37" s="391"/>
      <c r="G37" s="517"/>
      <c r="H37" s="391"/>
      <c r="I37" s="216" t="str">
        <f t="shared" si="1"/>
        <v xml:space="preserve">  </v>
      </c>
    </row>
    <row r="38" spans="1:9" ht="25.5" customHeight="1" x14ac:dyDescent="0.2">
      <c r="B38" s="217" t="s">
        <v>345</v>
      </c>
      <c r="C38" s="215" t="s">
        <v>346</v>
      </c>
      <c r="D38" s="301" t="s">
        <v>347</v>
      </c>
      <c r="E38" s="517">
        <v>499</v>
      </c>
      <c r="F38" s="518">
        <v>468</v>
      </c>
      <c r="G38" s="517">
        <v>468</v>
      </c>
      <c r="H38" s="391">
        <v>200</v>
      </c>
      <c r="I38" s="216">
        <f t="shared" si="1"/>
        <v>0.42735042735042733</v>
      </c>
    </row>
    <row r="39" spans="1:9" ht="25.5" customHeight="1" x14ac:dyDescent="0.2">
      <c r="B39" s="217" t="s">
        <v>348</v>
      </c>
      <c r="C39" s="215" t="s">
        <v>349</v>
      </c>
      <c r="D39" s="301" t="s">
        <v>350</v>
      </c>
      <c r="E39" s="517"/>
      <c r="F39" s="391"/>
      <c r="G39" s="517"/>
      <c r="H39" s="391"/>
      <c r="I39" s="216" t="str">
        <f t="shared" si="1"/>
        <v xml:space="preserve">  </v>
      </c>
    </row>
    <row r="40" spans="1:9" ht="20.100000000000001" customHeight="1" x14ac:dyDescent="0.2">
      <c r="A40" s="208"/>
      <c r="B40" s="209">
        <v>288</v>
      </c>
      <c r="C40" s="206" t="s">
        <v>351</v>
      </c>
      <c r="D40" s="301" t="s">
        <v>352</v>
      </c>
      <c r="E40" s="517">
        <v>11677</v>
      </c>
      <c r="F40" s="518">
        <v>15000</v>
      </c>
      <c r="G40" s="517">
        <v>15000</v>
      </c>
      <c r="H40" s="391">
        <v>11677</v>
      </c>
      <c r="I40" s="216">
        <f t="shared" si="1"/>
        <v>0.77846666666666664</v>
      </c>
    </row>
    <row r="41" spans="1:9" ht="20.100000000000001" customHeight="1" x14ac:dyDescent="0.2">
      <c r="A41" s="208"/>
      <c r="B41" s="603"/>
      <c r="C41" s="211" t="s">
        <v>353</v>
      </c>
      <c r="D41" s="604" t="s">
        <v>354</v>
      </c>
      <c r="E41" s="605">
        <f>E43+E49+E50+E57+E62+E72+E73</f>
        <v>137092</v>
      </c>
      <c r="F41" s="607">
        <f t="shared" ref="F41:H41" si="5">F43+F49+F50+F57+F62+F72+F73</f>
        <v>113200</v>
      </c>
      <c r="G41" s="605">
        <f t="shared" si="5"/>
        <v>113200</v>
      </c>
      <c r="H41" s="607">
        <f t="shared" si="5"/>
        <v>173429</v>
      </c>
      <c r="I41" s="625">
        <f t="shared" si="1"/>
        <v>1.5320583038869258</v>
      </c>
    </row>
    <row r="42" spans="1:9" ht="12.75" customHeight="1" x14ac:dyDescent="0.2">
      <c r="A42" s="208"/>
      <c r="B42" s="603"/>
      <c r="C42" s="212" t="s">
        <v>355</v>
      </c>
      <c r="D42" s="604"/>
      <c r="E42" s="606"/>
      <c r="F42" s="608"/>
      <c r="G42" s="606"/>
      <c r="H42" s="608"/>
      <c r="I42" s="626" t="str">
        <f t="shared" si="1"/>
        <v xml:space="preserve">  </v>
      </c>
    </row>
    <row r="43" spans="1:9" ht="25.5" customHeight="1" x14ac:dyDescent="0.2">
      <c r="B43" s="217" t="s">
        <v>356</v>
      </c>
      <c r="C43" s="215" t="s">
        <v>357</v>
      </c>
      <c r="D43" s="301" t="s">
        <v>358</v>
      </c>
      <c r="E43" s="519">
        <f>E44+E45+E46+E47+E48</f>
        <v>34156</v>
      </c>
      <c r="F43" s="520">
        <f t="shared" ref="F43:H43" si="6">F44+F45+F46+F47+F48</f>
        <v>35500</v>
      </c>
      <c r="G43" s="519">
        <f t="shared" si="6"/>
        <v>35500</v>
      </c>
      <c r="H43" s="520">
        <f t="shared" si="6"/>
        <v>36251</v>
      </c>
      <c r="I43" s="216">
        <f t="shared" si="1"/>
        <v>1.0211549295774649</v>
      </c>
    </row>
    <row r="44" spans="1:9" ht="20.100000000000001" customHeight="1" x14ac:dyDescent="0.2">
      <c r="B44" s="217">
        <v>10</v>
      </c>
      <c r="C44" s="215" t="s">
        <v>359</v>
      </c>
      <c r="D44" s="301" t="s">
        <v>360</v>
      </c>
      <c r="E44" s="517">
        <v>34156</v>
      </c>
      <c r="F44" s="518">
        <v>35000</v>
      </c>
      <c r="G44" s="517">
        <v>35000</v>
      </c>
      <c r="H44" s="391">
        <v>36110</v>
      </c>
      <c r="I44" s="216">
        <f t="shared" si="1"/>
        <v>1.0317142857142858</v>
      </c>
    </row>
    <row r="45" spans="1:9" ht="20.100000000000001" customHeight="1" x14ac:dyDescent="0.2">
      <c r="B45" s="217" t="s">
        <v>361</v>
      </c>
      <c r="C45" s="215" t="s">
        <v>362</v>
      </c>
      <c r="D45" s="301" t="s">
        <v>363</v>
      </c>
      <c r="E45" s="517"/>
      <c r="F45" s="391"/>
      <c r="G45" s="517"/>
      <c r="H45" s="391"/>
      <c r="I45" s="216" t="str">
        <f t="shared" si="1"/>
        <v xml:space="preserve">  </v>
      </c>
    </row>
    <row r="46" spans="1:9" ht="20.100000000000001" customHeight="1" x14ac:dyDescent="0.2">
      <c r="B46" s="217">
        <v>13</v>
      </c>
      <c r="C46" s="215" t="s">
        <v>364</v>
      </c>
      <c r="D46" s="301" t="s">
        <v>365</v>
      </c>
      <c r="E46" s="517"/>
      <c r="F46" s="391"/>
      <c r="G46" s="517"/>
      <c r="H46" s="391"/>
      <c r="I46" s="216" t="str">
        <f t="shared" si="1"/>
        <v xml:space="preserve">  </v>
      </c>
    </row>
    <row r="47" spans="1:9" ht="20.100000000000001" customHeight="1" x14ac:dyDescent="0.2">
      <c r="B47" s="217" t="s">
        <v>366</v>
      </c>
      <c r="C47" s="215" t="s">
        <v>367</v>
      </c>
      <c r="D47" s="301" t="s">
        <v>368</v>
      </c>
      <c r="E47" s="517"/>
      <c r="F47" s="391">
        <v>500</v>
      </c>
      <c r="G47" s="517">
        <v>500</v>
      </c>
      <c r="H47" s="391">
        <v>141</v>
      </c>
      <c r="I47" s="216">
        <f t="shared" si="1"/>
        <v>0.28199999999999997</v>
      </c>
    </row>
    <row r="48" spans="1:9" ht="20.100000000000001" customHeight="1" x14ac:dyDescent="0.2">
      <c r="B48" s="217" t="s">
        <v>369</v>
      </c>
      <c r="C48" s="215" t="s">
        <v>370</v>
      </c>
      <c r="D48" s="301" t="s">
        <v>371</v>
      </c>
      <c r="E48" s="517"/>
      <c r="F48" s="391"/>
      <c r="G48" s="517"/>
      <c r="H48" s="391"/>
      <c r="I48" s="216" t="str">
        <f t="shared" si="1"/>
        <v xml:space="preserve">  </v>
      </c>
    </row>
    <row r="49" spans="1:9" ht="25.5" customHeight="1" x14ac:dyDescent="0.2">
      <c r="A49" s="208"/>
      <c r="B49" s="209">
        <v>14</v>
      </c>
      <c r="C49" s="215" t="s">
        <v>372</v>
      </c>
      <c r="D49" s="301" t="s">
        <v>373</v>
      </c>
      <c r="E49" s="517"/>
      <c r="F49" s="391"/>
      <c r="G49" s="517"/>
      <c r="H49" s="391"/>
      <c r="I49" s="216" t="str">
        <f t="shared" si="1"/>
        <v xml:space="preserve">  </v>
      </c>
    </row>
    <row r="50" spans="1:9" ht="20.100000000000001" customHeight="1" x14ac:dyDescent="0.2">
      <c r="A50" s="208"/>
      <c r="B50" s="603">
        <v>20</v>
      </c>
      <c r="C50" s="213" t="s">
        <v>374</v>
      </c>
      <c r="D50" s="604" t="s">
        <v>375</v>
      </c>
      <c r="E50" s="605">
        <f>E52+E53+E54+E55+E56</f>
        <v>63670</v>
      </c>
      <c r="F50" s="607">
        <f t="shared" ref="F50:H50" si="7">F52+F53+F54+F55+F56</f>
        <v>53833</v>
      </c>
      <c r="G50" s="605">
        <f t="shared" si="7"/>
        <v>53833</v>
      </c>
      <c r="H50" s="607">
        <f t="shared" si="7"/>
        <v>93479</v>
      </c>
      <c r="I50" s="625">
        <f t="shared" si="1"/>
        <v>1.7364627644753219</v>
      </c>
    </row>
    <row r="51" spans="1:9" ht="12" customHeight="1" x14ac:dyDescent="0.2">
      <c r="A51" s="208"/>
      <c r="B51" s="603"/>
      <c r="C51" s="214" t="s">
        <v>376</v>
      </c>
      <c r="D51" s="604"/>
      <c r="E51" s="606"/>
      <c r="F51" s="608"/>
      <c r="G51" s="606"/>
      <c r="H51" s="608"/>
      <c r="I51" s="626" t="str">
        <f t="shared" si="1"/>
        <v xml:space="preserve">  </v>
      </c>
    </row>
    <row r="52" spans="1:9" ht="20.100000000000001" customHeight="1" x14ac:dyDescent="0.2">
      <c r="A52" s="208"/>
      <c r="B52" s="209">
        <v>204</v>
      </c>
      <c r="C52" s="215" t="s">
        <v>377</v>
      </c>
      <c r="D52" s="301" t="s">
        <v>378</v>
      </c>
      <c r="E52" s="517">
        <v>63670</v>
      </c>
      <c r="F52" s="391">
        <v>53833</v>
      </c>
      <c r="G52" s="517">
        <v>53833</v>
      </c>
      <c r="H52" s="391">
        <v>93479</v>
      </c>
      <c r="I52" s="216">
        <f t="shared" si="1"/>
        <v>1.7364627644753219</v>
      </c>
    </row>
    <row r="53" spans="1:9" ht="20.100000000000001" customHeight="1" x14ac:dyDescent="0.2">
      <c r="A53" s="208"/>
      <c r="B53" s="209">
        <v>205</v>
      </c>
      <c r="C53" s="215" t="s">
        <v>379</v>
      </c>
      <c r="D53" s="301" t="s">
        <v>380</v>
      </c>
      <c r="E53" s="517"/>
      <c r="F53" s="391"/>
      <c r="G53" s="517"/>
      <c r="H53" s="391"/>
      <c r="I53" s="216" t="str">
        <f t="shared" si="1"/>
        <v xml:space="preserve">  </v>
      </c>
    </row>
    <row r="54" spans="1:9" ht="25.5" customHeight="1" x14ac:dyDescent="0.2">
      <c r="A54" s="208"/>
      <c r="B54" s="209" t="s">
        <v>381</v>
      </c>
      <c r="C54" s="215" t="s">
        <v>382</v>
      </c>
      <c r="D54" s="301" t="s">
        <v>383</v>
      </c>
      <c r="E54" s="517"/>
      <c r="F54" s="391"/>
      <c r="G54" s="517"/>
      <c r="H54" s="391"/>
      <c r="I54" s="216" t="str">
        <f t="shared" si="1"/>
        <v xml:space="preserve">  </v>
      </c>
    </row>
    <row r="55" spans="1:9" ht="25.5" customHeight="1" x14ac:dyDescent="0.2">
      <c r="A55" s="208"/>
      <c r="B55" s="209" t="s">
        <v>384</v>
      </c>
      <c r="C55" s="215" t="s">
        <v>385</v>
      </c>
      <c r="D55" s="301" t="s">
        <v>386</v>
      </c>
      <c r="E55" s="517"/>
      <c r="F55" s="391"/>
      <c r="G55" s="517"/>
      <c r="H55" s="391"/>
      <c r="I55" s="216" t="str">
        <f t="shared" si="1"/>
        <v xml:space="preserve">  </v>
      </c>
    </row>
    <row r="56" spans="1:9" ht="20.100000000000001" customHeight="1" x14ac:dyDescent="0.2">
      <c r="A56" s="208"/>
      <c r="B56" s="209">
        <v>206</v>
      </c>
      <c r="C56" s="215" t="s">
        <v>387</v>
      </c>
      <c r="D56" s="301" t="s">
        <v>388</v>
      </c>
      <c r="E56" s="517"/>
      <c r="F56" s="391"/>
      <c r="G56" s="517"/>
      <c r="H56" s="391"/>
      <c r="I56" s="216" t="str">
        <f t="shared" si="1"/>
        <v xml:space="preserve">  </v>
      </c>
    </row>
    <row r="57" spans="1:9" ht="20.100000000000001" customHeight="1" x14ac:dyDescent="0.2">
      <c r="A57" s="208"/>
      <c r="B57" s="603" t="s">
        <v>389</v>
      </c>
      <c r="C57" s="213" t="s">
        <v>390</v>
      </c>
      <c r="D57" s="604" t="s">
        <v>391</v>
      </c>
      <c r="E57" s="605">
        <f>E59+E60+E61</f>
        <v>31569</v>
      </c>
      <c r="F57" s="607">
        <f t="shared" ref="F57:H57" si="8">F59+F60+F61</f>
        <v>21367</v>
      </c>
      <c r="G57" s="605">
        <f t="shared" si="8"/>
        <v>21367</v>
      </c>
      <c r="H57" s="607">
        <f t="shared" si="8"/>
        <v>34920</v>
      </c>
      <c r="I57" s="625">
        <f t="shared" si="1"/>
        <v>1.6342958768193945</v>
      </c>
    </row>
    <row r="58" spans="1:9" ht="12" customHeight="1" x14ac:dyDescent="0.2">
      <c r="A58" s="208"/>
      <c r="B58" s="603"/>
      <c r="C58" s="214" t="s">
        <v>392</v>
      </c>
      <c r="D58" s="604"/>
      <c r="E58" s="606"/>
      <c r="F58" s="608"/>
      <c r="G58" s="606"/>
      <c r="H58" s="608"/>
      <c r="I58" s="626" t="str">
        <f t="shared" si="1"/>
        <v xml:space="preserve">  </v>
      </c>
    </row>
    <row r="59" spans="1:9" s="510" customFormat="1" ht="23.25" customHeight="1" x14ac:dyDescent="0.2">
      <c r="B59" s="511" t="s">
        <v>393</v>
      </c>
      <c r="C59" s="512" t="s">
        <v>394</v>
      </c>
      <c r="D59" s="513" t="s">
        <v>395</v>
      </c>
      <c r="E59" s="521">
        <f>29033+2536</f>
        <v>31569</v>
      </c>
      <c r="F59" s="522">
        <f>2000+19367</f>
        <v>21367</v>
      </c>
      <c r="G59" s="521">
        <f>2000+19367</f>
        <v>21367</v>
      </c>
      <c r="H59" s="394">
        <f>3438+31482</f>
        <v>34920</v>
      </c>
      <c r="I59" s="210">
        <f t="shared" si="1"/>
        <v>1.6342958768193945</v>
      </c>
    </row>
    <row r="60" spans="1:9" ht="20.100000000000001" customHeight="1" x14ac:dyDescent="0.2">
      <c r="B60" s="217">
        <v>223</v>
      </c>
      <c r="C60" s="215" t="s">
        <v>396</v>
      </c>
      <c r="D60" s="301" t="s">
        <v>397</v>
      </c>
      <c r="E60" s="517"/>
      <c r="F60" s="391"/>
      <c r="G60" s="517"/>
      <c r="H60" s="391"/>
      <c r="I60" s="216" t="str">
        <f t="shared" si="1"/>
        <v xml:space="preserve">  </v>
      </c>
    </row>
    <row r="61" spans="1:9" ht="25.5" customHeight="1" x14ac:dyDescent="0.2">
      <c r="A61" s="208"/>
      <c r="B61" s="209">
        <v>224</v>
      </c>
      <c r="C61" s="215" t="s">
        <v>398</v>
      </c>
      <c r="D61" s="301" t="s">
        <v>399</v>
      </c>
      <c r="E61" s="517"/>
      <c r="F61" s="391"/>
      <c r="G61" s="517"/>
      <c r="H61" s="391"/>
      <c r="I61" s="216" t="str">
        <f t="shared" si="1"/>
        <v xml:space="preserve">  </v>
      </c>
    </row>
    <row r="62" spans="1:9" ht="20.100000000000001" customHeight="1" x14ac:dyDescent="0.2">
      <c r="A62" s="208"/>
      <c r="B62" s="603">
        <v>23</v>
      </c>
      <c r="C62" s="213" t="s">
        <v>400</v>
      </c>
      <c r="D62" s="604" t="s">
        <v>401</v>
      </c>
      <c r="E62" s="617">
        <f>E64+E65+E66+E67+E68+E69+E70+E71</f>
        <v>0</v>
      </c>
      <c r="F62" s="619">
        <f t="shared" ref="F62:H62" si="9">F64+F65+F66+F67+F68+F69+F70+F71</f>
        <v>0</v>
      </c>
      <c r="G62" s="617">
        <f t="shared" si="9"/>
        <v>0</v>
      </c>
      <c r="H62" s="619">
        <f t="shared" si="9"/>
        <v>0</v>
      </c>
      <c r="I62" s="627" t="str">
        <f t="shared" si="1"/>
        <v xml:space="preserve">  </v>
      </c>
    </row>
    <row r="63" spans="1:9" ht="20.100000000000001" customHeight="1" x14ac:dyDescent="0.2">
      <c r="A63" s="208"/>
      <c r="B63" s="603"/>
      <c r="C63" s="214" t="s">
        <v>402</v>
      </c>
      <c r="D63" s="604"/>
      <c r="E63" s="618"/>
      <c r="F63" s="620"/>
      <c r="G63" s="618"/>
      <c r="H63" s="620"/>
      <c r="I63" s="628" t="str">
        <f t="shared" si="1"/>
        <v xml:space="preserve">  </v>
      </c>
    </row>
    <row r="64" spans="1:9" ht="25.5" customHeight="1" x14ac:dyDescent="0.2">
      <c r="B64" s="217">
        <v>230</v>
      </c>
      <c r="C64" s="215" t="s">
        <v>403</v>
      </c>
      <c r="D64" s="301" t="s">
        <v>404</v>
      </c>
      <c r="E64" s="517"/>
      <c r="F64" s="391"/>
      <c r="G64" s="517"/>
      <c r="H64" s="391"/>
      <c r="I64" s="216" t="str">
        <f t="shared" si="1"/>
        <v xml:space="preserve">  </v>
      </c>
    </row>
    <row r="65" spans="1:9" ht="25.5" customHeight="1" x14ac:dyDescent="0.2">
      <c r="B65" s="217">
        <v>231</v>
      </c>
      <c r="C65" s="215" t="s">
        <v>405</v>
      </c>
      <c r="D65" s="301" t="s">
        <v>406</v>
      </c>
      <c r="E65" s="517"/>
      <c r="F65" s="391"/>
      <c r="G65" s="517"/>
      <c r="H65" s="391"/>
      <c r="I65" s="216" t="str">
        <f t="shared" si="1"/>
        <v xml:space="preserve">  </v>
      </c>
    </row>
    <row r="66" spans="1:9" ht="20.100000000000001" customHeight="1" x14ac:dyDescent="0.2">
      <c r="B66" s="217" t="s">
        <v>407</v>
      </c>
      <c r="C66" s="215" t="s">
        <v>408</v>
      </c>
      <c r="D66" s="301" t="s">
        <v>409</v>
      </c>
      <c r="E66" s="517"/>
      <c r="F66" s="391"/>
      <c r="G66" s="517"/>
      <c r="H66" s="391"/>
      <c r="I66" s="216" t="str">
        <f t="shared" si="1"/>
        <v xml:space="preserve">  </v>
      </c>
    </row>
    <row r="67" spans="1:9" ht="25.5" customHeight="1" x14ac:dyDescent="0.2">
      <c r="B67" s="217" t="s">
        <v>410</v>
      </c>
      <c r="C67" s="215" t="s">
        <v>411</v>
      </c>
      <c r="D67" s="301" t="s">
        <v>412</v>
      </c>
      <c r="E67" s="517"/>
      <c r="F67" s="391"/>
      <c r="G67" s="517"/>
      <c r="H67" s="391"/>
      <c r="I67" s="216" t="str">
        <f t="shared" si="1"/>
        <v xml:space="preserve">  </v>
      </c>
    </row>
    <row r="68" spans="1:9" ht="25.5" customHeight="1" x14ac:dyDescent="0.2">
      <c r="B68" s="217">
        <v>235</v>
      </c>
      <c r="C68" s="215" t="s">
        <v>413</v>
      </c>
      <c r="D68" s="301" t="s">
        <v>414</v>
      </c>
      <c r="E68" s="517"/>
      <c r="F68" s="391"/>
      <c r="G68" s="517"/>
      <c r="H68" s="391"/>
      <c r="I68" s="216" t="str">
        <f t="shared" si="1"/>
        <v xml:space="preserve">  </v>
      </c>
    </row>
    <row r="69" spans="1:9" ht="25.5" customHeight="1" x14ac:dyDescent="0.2">
      <c r="B69" s="217" t="s">
        <v>415</v>
      </c>
      <c r="C69" s="215" t="s">
        <v>416</v>
      </c>
      <c r="D69" s="301" t="s">
        <v>417</v>
      </c>
      <c r="E69" s="517"/>
      <c r="F69" s="391"/>
      <c r="G69" s="517"/>
      <c r="H69" s="391"/>
      <c r="I69" s="216" t="str">
        <f t="shared" si="1"/>
        <v xml:space="preserve">  </v>
      </c>
    </row>
    <row r="70" spans="1:9" ht="25.5" customHeight="1" x14ac:dyDescent="0.2">
      <c r="B70" s="217">
        <v>237</v>
      </c>
      <c r="C70" s="215" t="s">
        <v>418</v>
      </c>
      <c r="D70" s="301" t="s">
        <v>419</v>
      </c>
      <c r="E70" s="517"/>
      <c r="F70" s="391"/>
      <c r="G70" s="517"/>
      <c r="H70" s="391"/>
      <c r="I70" s="216" t="str">
        <f t="shared" si="1"/>
        <v xml:space="preserve">  </v>
      </c>
    </row>
    <row r="71" spans="1:9" ht="20.100000000000001" customHeight="1" x14ac:dyDescent="0.2">
      <c r="B71" s="217" t="s">
        <v>420</v>
      </c>
      <c r="C71" s="215" t="s">
        <v>421</v>
      </c>
      <c r="D71" s="301" t="s">
        <v>422</v>
      </c>
      <c r="E71" s="517"/>
      <c r="F71" s="391"/>
      <c r="G71" s="517"/>
      <c r="H71" s="391"/>
      <c r="I71" s="216" t="str">
        <f t="shared" si="1"/>
        <v xml:space="preserve">  </v>
      </c>
    </row>
    <row r="72" spans="1:9" ht="20.100000000000001" customHeight="1" x14ac:dyDescent="0.2">
      <c r="B72" s="217">
        <v>24</v>
      </c>
      <c r="C72" s="215" t="s">
        <v>423</v>
      </c>
      <c r="D72" s="301" t="s">
        <v>424</v>
      </c>
      <c r="E72" s="517">
        <v>5980</v>
      </c>
      <c r="F72" s="518">
        <v>1500</v>
      </c>
      <c r="G72" s="517">
        <v>1500</v>
      </c>
      <c r="H72" s="391">
        <v>8267</v>
      </c>
      <c r="I72" s="216">
        <f t="shared" si="1"/>
        <v>5.511333333333333</v>
      </c>
    </row>
    <row r="73" spans="1:9" ht="25.5" customHeight="1" x14ac:dyDescent="0.2">
      <c r="B73" s="217" t="s">
        <v>425</v>
      </c>
      <c r="C73" s="215" t="s">
        <v>426</v>
      </c>
      <c r="D73" s="301" t="s">
        <v>427</v>
      </c>
      <c r="E73" s="517">
        <v>1717</v>
      </c>
      <c r="F73" s="518">
        <v>1000</v>
      </c>
      <c r="G73" s="517">
        <v>1000</v>
      </c>
      <c r="H73" s="391">
        <v>512</v>
      </c>
      <c r="I73" s="216">
        <f t="shared" ref="I73:I136" si="10">IFERROR(H73/G73,"  ")</f>
        <v>0.51200000000000001</v>
      </c>
    </row>
    <row r="74" spans="1:9" s="452" customFormat="1" ht="25.5" customHeight="1" x14ac:dyDescent="0.2">
      <c r="B74" s="453"/>
      <c r="C74" s="206" t="s">
        <v>428</v>
      </c>
      <c r="D74" s="507" t="s">
        <v>429</v>
      </c>
      <c r="E74" s="519">
        <f>E8+E40+E41+E9</f>
        <v>1157745</v>
      </c>
      <c r="F74" s="520">
        <f>F8+F40+F41+F9</f>
        <v>1138825</v>
      </c>
      <c r="G74" s="519">
        <f>G8+G40+G41+G9</f>
        <v>1138825</v>
      </c>
      <c r="H74" s="520">
        <f>H8+H40+H41+H9</f>
        <v>1129701</v>
      </c>
      <c r="I74" s="216">
        <f t="shared" si="10"/>
        <v>0.99198823348626874</v>
      </c>
    </row>
    <row r="75" spans="1:9" ht="20.100000000000001" customHeight="1" x14ac:dyDescent="0.2">
      <c r="B75" s="217">
        <v>88</v>
      </c>
      <c r="C75" s="206" t="s">
        <v>430</v>
      </c>
      <c r="D75" s="301" t="s">
        <v>431</v>
      </c>
      <c r="E75" s="517">
        <v>1446915</v>
      </c>
      <c r="F75" s="518">
        <v>1444622</v>
      </c>
      <c r="G75" s="517">
        <v>1444622</v>
      </c>
      <c r="H75" s="391">
        <v>1446915</v>
      </c>
      <c r="I75" s="216">
        <f t="shared" si="10"/>
        <v>1.0015872664267884</v>
      </c>
    </row>
    <row r="76" spans="1:9" ht="20.100000000000001" customHeight="1" x14ac:dyDescent="0.2">
      <c r="A76" s="208"/>
      <c r="B76" s="218"/>
      <c r="C76" s="206" t="s">
        <v>66</v>
      </c>
      <c r="D76" s="302"/>
      <c r="E76" s="517"/>
      <c r="F76" s="391"/>
      <c r="G76" s="517"/>
      <c r="H76" s="391"/>
      <c r="I76" s="216" t="str">
        <f t="shared" si="10"/>
        <v xml:space="preserve">  </v>
      </c>
    </row>
    <row r="77" spans="1:9" ht="20.100000000000001" customHeight="1" x14ac:dyDescent="0.2">
      <c r="A77" s="208"/>
      <c r="B77" s="603"/>
      <c r="C77" s="211" t="s">
        <v>432</v>
      </c>
      <c r="D77" s="604" t="s">
        <v>133</v>
      </c>
      <c r="E77" s="605">
        <f>E79+E80+E81+E82+E83-E84+E85+E88-E89</f>
        <v>870020</v>
      </c>
      <c r="F77" s="607">
        <f t="shared" ref="F77:G77" si="11">F79+F80+F81+F82+F83-F84+F85+F88-F89</f>
        <v>832498</v>
      </c>
      <c r="G77" s="605">
        <f t="shared" si="11"/>
        <v>832498</v>
      </c>
      <c r="H77" s="607">
        <f>H79+H80+H81+H82+H83-H84+H85+H88-H89</f>
        <v>808599</v>
      </c>
      <c r="I77" s="625">
        <f t="shared" si="10"/>
        <v>0.97129242352534184</v>
      </c>
    </row>
    <row r="78" spans="1:9" ht="28.15" customHeight="1" x14ac:dyDescent="0.2">
      <c r="A78" s="208"/>
      <c r="B78" s="603"/>
      <c r="C78" s="212" t="s">
        <v>433</v>
      </c>
      <c r="D78" s="604"/>
      <c r="E78" s="606"/>
      <c r="F78" s="608"/>
      <c r="G78" s="606"/>
      <c r="H78" s="608"/>
      <c r="I78" s="626" t="str">
        <f t="shared" si="10"/>
        <v xml:space="preserve">  </v>
      </c>
    </row>
    <row r="79" spans="1:9" ht="20.100000000000001" customHeight="1" x14ac:dyDescent="0.2">
      <c r="A79" s="208"/>
      <c r="B79" s="209" t="s">
        <v>434</v>
      </c>
      <c r="C79" s="215" t="s">
        <v>435</v>
      </c>
      <c r="D79" s="301" t="s">
        <v>134</v>
      </c>
      <c r="E79" s="517">
        <v>260634</v>
      </c>
      <c r="F79" s="518">
        <v>260634</v>
      </c>
      <c r="G79" s="517">
        <v>260634</v>
      </c>
      <c r="H79" s="391">
        <v>260634</v>
      </c>
      <c r="I79" s="216">
        <f t="shared" si="10"/>
        <v>1</v>
      </c>
    </row>
    <row r="80" spans="1:9" ht="20.100000000000001" customHeight="1" x14ac:dyDescent="0.2">
      <c r="B80" s="217">
        <v>31</v>
      </c>
      <c r="C80" s="215" t="s">
        <v>436</v>
      </c>
      <c r="D80" s="301" t="s">
        <v>135</v>
      </c>
      <c r="E80" s="517"/>
      <c r="F80" s="391"/>
      <c r="G80" s="517"/>
      <c r="H80" s="391"/>
      <c r="I80" s="216" t="str">
        <f t="shared" si="10"/>
        <v xml:space="preserve">  </v>
      </c>
    </row>
    <row r="81" spans="1:9" ht="20.100000000000001" customHeight="1" x14ac:dyDescent="0.2">
      <c r="B81" s="217">
        <v>306</v>
      </c>
      <c r="C81" s="215" t="s">
        <v>437</v>
      </c>
      <c r="D81" s="301" t="s">
        <v>136</v>
      </c>
      <c r="E81" s="517"/>
      <c r="F81" s="391"/>
      <c r="G81" s="517"/>
      <c r="H81" s="391"/>
      <c r="I81" s="216" t="str">
        <f t="shared" si="10"/>
        <v xml:space="preserve">  </v>
      </c>
    </row>
    <row r="82" spans="1:9" ht="20.100000000000001" customHeight="1" x14ac:dyDescent="0.2">
      <c r="B82" s="217">
        <v>32</v>
      </c>
      <c r="C82" s="215" t="s">
        <v>438</v>
      </c>
      <c r="D82" s="301" t="s">
        <v>137</v>
      </c>
      <c r="E82" s="517">
        <v>677394</v>
      </c>
      <c r="F82" s="518">
        <v>677394</v>
      </c>
      <c r="G82" s="517">
        <v>677394</v>
      </c>
      <c r="H82" s="391">
        <v>677394</v>
      </c>
      <c r="I82" s="216">
        <f t="shared" si="10"/>
        <v>1</v>
      </c>
    </row>
    <row r="83" spans="1:9" ht="58.5" customHeight="1" x14ac:dyDescent="0.2">
      <c r="B83" s="217" t="s">
        <v>439</v>
      </c>
      <c r="C83" s="215" t="s">
        <v>440</v>
      </c>
      <c r="D83" s="301" t="s">
        <v>138</v>
      </c>
      <c r="E83" s="517"/>
      <c r="F83" s="391"/>
      <c r="G83" s="517"/>
      <c r="H83" s="391"/>
      <c r="I83" s="216" t="str">
        <f t="shared" si="10"/>
        <v xml:space="preserve">  </v>
      </c>
    </row>
    <row r="84" spans="1:9" ht="49.5" customHeight="1" x14ac:dyDescent="0.2">
      <c r="B84" s="217" t="s">
        <v>441</v>
      </c>
      <c r="C84" s="215" t="s">
        <v>442</v>
      </c>
      <c r="D84" s="301" t="s">
        <v>139</v>
      </c>
      <c r="E84" s="517">
        <v>2679</v>
      </c>
      <c r="F84" s="391">
        <v>3000</v>
      </c>
      <c r="G84" s="517">
        <v>3000</v>
      </c>
      <c r="H84" s="391">
        <v>2679</v>
      </c>
      <c r="I84" s="216">
        <f t="shared" si="10"/>
        <v>0.89300000000000002</v>
      </c>
    </row>
    <row r="85" spans="1:9" ht="20.100000000000001" customHeight="1" x14ac:dyDescent="0.2">
      <c r="B85" s="217">
        <v>34</v>
      </c>
      <c r="C85" s="215" t="s">
        <v>443</v>
      </c>
      <c r="D85" s="301" t="s">
        <v>140</v>
      </c>
      <c r="E85" s="519">
        <f>E86+E87</f>
        <v>15292</v>
      </c>
      <c r="F85" s="520">
        <f t="shared" ref="F85:H85" si="12">F86+F87</f>
        <v>0</v>
      </c>
      <c r="G85" s="519">
        <f t="shared" si="12"/>
        <v>0</v>
      </c>
      <c r="H85" s="520">
        <f t="shared" si="12"/>
        <v>0</v>
      </c>
      <c r="I85" s="216" t="str">
        <f t="shared" si="10"/>
        <v xml:space="preserve">  </v>
      </c>
    </row>
    <row r="86" spans="1:9" ht="20.100000000000001" customHeight="1" x14ac:dyDescent="0.2">
      <c r="B86" s="217">
        <v>340</v>
      </c>
      <c r="C86" s="215" t="s">
        <v>150</v>
      </c>
      <c r="D86" s="301" t="s">
        <v>141</v>
      </c>
      <c r="E86" s="517">
        <v>15292</v>
      </c>
      <c r="F86" s="391"/>
      <c r="G86" s="517"/>
      <c r="H86" s="391"/>
      <c r="I86" s="216" t="str">
        <f t="shared" si="10"/>
        <v xml:space="preserve">  </v>
      </c>
    </row>
    <row r="87" spans="1:9" ht="20.100000000000001" customHeight="1" x14ac:dyDescent="0.2">
      <c r="B87" s="217">
        <v>341</v>
      </c>
      <c r="C87" s="215" t="s">
        <v>444</v>
      </c>
      <c r="D87" s="301" t="s">
        <v>142</v>
      </c>
      <c r="E87" s="517"/>
      <c r="F87" s="391"/>
      <c r="G87" s="517"/>
      <c r="H87" s="391"/>
      <c r="I87" s="216" t="str">
        <f t="shared" si="10"/>
        <v xml:space="preserve">  </v>
      </c>
    </row>
    <row r="88" spans="1:9" ht="20.100000000000001" customHeight="1" x14ac:dyDescent="0.2">
      <c r="B88" s="217"/>
      <c r="C88" s="215" t="s">
        <v>445</v>
      </c>
      <c r="D88" s="301" t="s">
        <v>143</v>
      </c>
      <c r="E88" s="517"/>
      <c r="F88" s="391"/>
      <c r="G88" s="517"/>
      <c r="H88" s="391"/>
      <c r="I88" s="216" t="str">
        <f t="shared" si="10"/>
        <v xml:space="preserve">  </v>
      </c>
    </row>
    <row r="89" spans="1:9" ht="20.100000000000001" customHeight="1" x14ac:dyDescent="0.2">
      <c r="B89" s="217">
        <v>35</v>
      </c>
      <c r="C89" s="215" t="s">
        <v>446</v>
      </c>
      <c r="D89" s="301" t="s">
        <v>144</v>
      </c>
      <c r="E89" s="519">
        <f>E90+E91</f>
        <v>80621</v>
      </c>
      <c r="F89" s="520">
        <f t="shared" ref="F89:H89" si="13">F90+F91</f>
        <v>102530</v>
      </c>
      <c r="G89" s="519">
        <f t="shared" si="13"/>
        <v>102530</v>
      </c>
      <c r="H89" s="520">
        <f t="shared" si="13"/>
        <v>126750</v>
      </c>
      <c r="I89" s="216">
        <f t="shared" si="10"/>
        <v>1.2362235443284892</v>
      </c>
    </row>
    <row r="90" spans="1:9" ht="20.100000000000001" customHeight="1" x14ac:dyDescent="0.2">
      <c r="B90" s="217">
        <v>350</v>
      </c>
      <c r="C90" s="215" t="s">
        <v>447</v>
      </c>
      <c r="D90" s="301" t="s">
        <v>145</v>
      </c>
      <c r="E90" s="517"/>
      <c r="F90" s="518">
        <v>65329</v>
      </c>
      <c r="G90" s="517">
        <v>65329</v>
      </c>
      <c r="H90" s="391">
        <v>65329</v>
      </c>
      <c r="I90" s="216">
        <f t="shared" si="10"/>
        <v>1</v>
      </c>
    </row>
    <row r="91" spans="1:9" ht="20.100000000000001" customHeight="1" x14ac:dyDescent="0.2">
      <c r="A91" s="208"/>
      <c r="B91" s="209">
        <v>351</v>
      </c>
      <c r="C91" s="215" t="s">
        <v>156</v>
      </c>
      <c r="D91" s="301" t="s">
        <v>146</v>
      </c>
      <c r="E91" s="517">
        <v>80621</v>
      </c>
      <c r="F91" s="518">
        <v>37201</v>
      </c>
      <c r="G91" s="517">
        <v>37201</v>
      </c>
      <c r="H91" s="391">
        <v>61421</v>
      </c>
      <c r="I91" s="216">
        <f t="shared" si="10"/>
        <v>1.6510577672643207</v>
      </c>
    </row>
    <row r="92" spans="1:9" ht="22.5" customHeight="1" x14ac:dyDescent="0.2">
      <c r="A92" s="208"/>
      <c r="B92" s="603"/>
      <c r="C92" s="211" t="s">
        <v>448</v>
      </c>
      <c r="D92" s="604" t="s">
        <v>147</v>
      </c>
      <c r="E92" s="605">
        <f>E94+E99+E108</f>
        <v>43072</v>
      </c>
      <c r="F92" s="607">
        <f t="shared" ref="F92:H92" si="14">F94+F99+F108</f>
        <v>42300</v>
      </c>
      <c r="G92" s="605">
        <f t="shared" si="14"/>
        <v>42300</v>
      </c>
      <c r="H92" s="607">
        <f t="shared" si="14"/>
        <v>43072</v>
      </c>
      <c r="I92" s="625">
        <f t="shared" si="10"/>
        <v>1.0182505910165485</v>
      </c>
    </row>
    <row r="93" spans="1:9" ht="13.5" customHeight="1" x14ac:dyDescent="0.2">
      <c r="A93" s="208"/>
      <c r="B93" s="603"/>
      <c r="C93" s="212" t="s">
        <v>449</v>
      </c>
      <c r="D93" s="604"/>
      <c r="E93" s="606"/>
      <c r="F93" s="608"/>
      <c r="G93" s="606"/>
      <c r="H93" s="608"/>
      <c r="I93" s="626" t="str">
        <f t="shared" si="10"/>
        <v xml:space="preserve">  </v>
      </c>
    </row>
    <row r="94" spans="1:9" ht="20.100000000000001" customHeight="1" x14ac:dyDescent="0.2">
      <c r="A94" s="208"/>
      <c r="B94" s="603">
        <v>40</v>
      </c>
      <c r="C94" s="213" t="s">
        <v>450</v>
      </c>
      <c r="D94" s="604" t="s">
        <v>148</v>
      </c>
      <c r="E94" s="605">
        <f>E96+E97+E98</f>
        <v>43072</v>
      </c>
      <c r="F94" s="607">
        <f t="shared" ref="F94:H94" si="15">F96+F97+F98</f>
        <v>42300</v>
      </c>
      <c r="G94" s="605">
        <f t="shared" si="15"/>
        <v>42300</v>
      </c>
      <c r="H94" s="607">
        <f t="shared" si="15"/>
        <v>43072</v>
      </c>
      <c r="I94" s="625">
        <f t="shared" si="10"/>
        <v>1.0182505910165485</v>
      </c>
    </row>
    <row r="95" spans="1:9" ht="14.25" customHeight="1" x14ac:dyDescent="0.2">
      <c r="A95" s="208"/>
      <c r="B95" s="603"/>
      <c r="C95" s="214" t="s">
        <v>451</v>
      </c>
      <c r="D95" s="604"/>
      <c r="E95" s="606"/>
      <c r="F95" s="608"/>
      <c r="G95" s="606"/>
      <c r="H95" s="608"/>
      <c r="I95" s="626" t="str">
        <f t="shared" si="10"/>
        <v xml:space="preserve">  </v>
      </c>
    </row>
    <row r="96" spans="1:9" ht="25.5" customHeight="1" x14ac:dyDescent="0.2">
      <c r="A96" s="208"/>
      <c r="B96" s="209">
        <v>404</v>
      </c>
      <c r="C96" s="215" t="s">
        <v>452</v>
      </c>
      <c r="D96" s="301" t="s">
        <v>149</v>
      </c>
      <c r="E96" s="517">
        <v>43072</v>
      </c>
      <c r="F96" s="518">
        <v>42300</v>
      </c>
      <c r="G96" s="517">
        <v>42300</v>
      </c>
      <c r="H96" s="391">
        <v>43072</v>
      </c>
      <c r="I96" s="216">
        <f t="shared" si="10"/>
        <v>1.0182505910165485</v>
      </c>
    </row>
    <row r="97" spans="1:9" ht="20.100000000000001" customHeight="1" x14ac:dyDescent="0.2">
      <c r="A97" s="208"/>
      <c r="B97" s="209">
        <v>400</v>
      </c>
      <c r="C97" s="215" t="s">
        <v>453</v>
      </c>
      <c r="D97" s="301" t="s">
        <v>151</v>
      </c>
      <c r="E97" s="517"/>
      <c r="F97" s="391"/>
      <c r="G97" s="517"/>
      <c r="H97" s="391"/>
      <c r="I97" s="216" t="str">
        <f t="shared" si="10"/>
        <v xml:space="preserve">  </v>
      </c>
    </row>
    <row r="98" spans="1:9" ht="20.100000000000001" customHeight="1" x14ac:dyDescent="0.2">
      <c r="A98" s="208"/>
      <c r="B98" s="209" t="s">
        <v>454</v>
      </c>
      <c r="C98" s="215" t="s">
        <v>455</v>
      </c>
      <c r="D98" s="301" t="s">
        <v>152</v>
      </c>
      <c r="E98" s="517"/>
      <c r="F98" s="391"/>
      <c r="G98" s="517"/>
      <c r="H98" s="391"/>
      <c r="I98" s="216" t="str">
        <f t="shared" si="10"/>
        <v xml:space="preserve">  </v>
      </c>
    </row>
    <row r="99" spans="1:9" ht="20.100000000000001" customHeight="1" x14ac:dyDescent="0.2">
      <c r="A99" s="208"/>
      <c r="B99" s="603">
        <v>41</v>
      </c>
      <c r="C99" s="213" t="s">
        <v>456</v>
      </c>
      <c r="D99" s="604" t="s">
        <v>153</v>
      </c>
      <c r="E99" s="605">
        <f>E101+E102+E103+E104+E105+E106+E107</f>
        <v>0</v>
      </c>
      <c r="F99" s="607">
        <f t="shared" ref="F99:H99" si="16">F101+F102+F103+F104+F105+F106+F107</f>
        <v>0</v>
      </c>
      <c r="G99" s="605">
        <f t="shared" si="16"/>
        <v>0</v>
      </c>
      <c r="H99" s="607">
        <f t="shared" si="16"/>
        <v>0</v>
      </c>
      <c r="I99" s="625" t="str">
        <f t="shared" si="10"/>
        <v xml:space="preserve">  </v>
      </c>
    </row>
    <row r="100" spans="1:9" ht="12" customHeight="1" x14ac:dyDescent="0.2">
      <c r="A100" s="208"/>
      <c r="B100" s="603"/>
      <c r="C100" s="214" t="s">
        <v>457</v>
      </c>
      <c r="D100" s="604"/>
      <c r="E100" s="606"/>
      <c r="F100" s="608"/>
      <c r="G100" s="606"/>
      <c r="H100" s="608"/>
      <c r="I100" s="626" t="str">
        <f t="shared" si="10"/>
        <v xml:space="preserve">  </v>
      </c>
    </row>
    <row r="101" spans="1:9" ht="20.100000000000001" customHeight="1" x14ac:dyDescent="0.2">
      <c r="B101" s="217">
        <v>410</v>
      </c>
      <c r="C101" s="215" t="s">
        <v>458</v>
      </c>
      <c r="D101" s="301" t="s">
        <v>154</v>
      </c>
      <c r="E101" s="517"/>
      <c r="F101" s="391"/>
      <c r="G101" s="517"/>
      <c r="H101" s="391"/>
      <c r="I101" s="216" t="str">
        <f t="shared" si="10"/>
        <v xml:space="preserve">  </v>
      </c>
    </row>
    <row r="102" spans="1:9" ht="36.75" customHeight="1" x14ac:dyDescent="0.2">
      <c r="B102" s="217" t="s">
        <v>459</v>
      </c>
      <c r="C102" s="215" t="s">
        <v>460</v>
      </c>
      <c r="D102" s="301" t="s">
        <v>155</v>
      </c>
      <c r="E102" s="517"/>
      <c r="F102" s="391"/>
      <c r="G102" s="517"/>
      <c r="H102" s="391"/>
      <c r="I102" s="216" t="str">
        <f t="shared" si="10"/>
        <v xml:space="preserve">  </v>
      </c>
    </row>
    <row r="103" spans="1:9" ht="39" customHeight="1" x14ac:dyDescent="0.2">
      <c r="B103" s="217" t="s">
        <v>459</v>
      </c>
      <c r="C103" s="215" t="s">
        <v>461</v>
      </c>
      <c r="D103" s="301" t="s">
        <v>157</v>
      </c>
      <c r="E103" s="517"/>
      <c r="F103" s="391"/>
      <c r="G103" s="517"/>
      <c r="H103" s="391"/>
      <c r="I103" s="216" t="str">
        <f t="shared" si="10"/>
        <v xml:space="preserve">  </v>
      </c>
    </row>
    <row r="104" spans="1:9" ht="25.5" customHeight="1" x14ac:dyDescent="0.2">
      <c r="B104" s="217" t="s">
        <v>462</v>
      </c>
      <c r="C104" s="215" t="s">
        <v>463</v>
      </c>
      <c r="D104" s="301" t="s">
        <v>158</v>
      </c>
      <c r="E104" s="517"/>
      <c r="F104" s="391"/>
      <c r="G104" s="517"/>
      <c r="H104" s="391"/>
      <c r="I104" s="216" t="str">
        <f t="shared" si="10"/>
        <v xml:space="preserve">  </v>
      </c>
    </row>
    <row r="105" spans="1:9" ht="25.5" customHeight="1" x14ac:dyDescent="0.2">
      <c r="B105" s="217" t="s">
        <v>464</v>
      </c>
      <c r="C105" s="215" t="s">
        <v>465</v>
      </c>
      <c r="D105" s="301" t="s">
        <v>159</v>
      </c>
      <c r="E105" s="517"/>
      <c r="F105" s="391"/>
      <c r="G105" s="517"/>
      <c r="H105" s="391"/>
      <c r="I105" s="216" t="str">
        <f t="shared" si="10"/>
        <v xml:space="preserve">  </v>
      </c>
    </row>
    <row r="106" spans="1:9" ht="20.100000000000001" customHeight="1" x14ac:dyDescent="0.2">
      <c r="B106" s="217">
        <v>413</v>
      </c>
      <c r="C106" s="215" t="s">
        <v>466</v>
      </c>
      <c r="D106" s="301" t="s">
        <v>160</v>
      </c>
      <c r="E106" s="517"/>
      <c r="F106" s="391"/>
      <c r="G106" s="517"/>
      <c r="H106" s="391"/>
      <c r="I106" s="216" t="str">
        <f t="shared" si="10"/>
        <v xml:space="preserve">  </v>
      </c>
    </row>
    <row r="107" spans="1:9" ht="20.100000000000001" customHeight="1" x14ac:dyDescent="0.2">
      <c r="B107" s="217">
        <v>419</v>
      </c>
      <c r="C107" s="215" t="s">
        <v>467</v>
      </c>
      <c r="D107" s="301" t="s">
        <v>161</v>
      </c>
      <c r="E107" s="517"/>
      <c r="F107" s="391"/>
      <c r="G107" s="517"/>
      <c r="H107" s="391"/>
      <c r="I107" s="216" t="str">
        <f t="shared" si="10"/>
        <v xml:space="preserve">  </v>
      </c>
    </row>
    <row r="108" spans="1:9" ht="24" customHeight="1" x14ac:dyDescent="0.2">
      <c r="B108" s="217" t="s">
        <v>468</v>
      </c>
      <c r="C108" s="215" t="s">
        <v>469</v>
      </c>
      <c r="D108" s="301" t="s">
        <v>162</v>
      </c>
      <c r="E108" s="517"/>
      <c r="F108" s="391"/>
      <c r="G108" s="517"/>
      <c r="H108" s="391"/>
      <c r="I108" s="216" t="str">
        <f t="shared" si="10"/>
        <v xml:space="preserve">  </v>
      </c>
    </row>
    <row r="109" spans="1:9" ht="20.100000000000001" customHeight="1" x14ac:dyDescent="0.2">
      <c r="B109" s="217">
        <v>498</v>
      </c>
      <c r="C109" s="206" t="s">
        <v>470</v>
      </c>
      <c r="D109" s="301" t="s">
        <v>163</v>
      </c>
      <c r="E109" s="517"/>
      <c r="F109" s="391"/>
      <c r="G109" s="517"/>
      <c r="H109" s="391"/>
      <c r="I109" s="216" t="str">
        <f t="shared" si="10"/>
        <v xml:space="preserve">  </v>
      </c>
    </row>
    <row r="110" spans="1:9" ht="24" customHeight="1" x14ac:dyDescent="0.2">
      <c r="A110" s="208"/>
      <c r="B110" s="209" t="s">
        <v>471</v>
      </c>
      <c r="C110" s="206" t="s">
        <v>472</v>
      </c>
      <c r="D110" s="301" t="s">
        <v>164</v>
      </c>
      <c r="E110" s="517"/>
      <c r="F110" s="391"/>
      <c r="G110" s="517"/>
      <c r="H110" s="391"/>
      <c r="I110" s="216" t="str">
        <f t="shared" si="10"/>
        <v xml:space="preserve">  </v>
      </c>
    </row>
    <row r="111" spans="1:9" ht="23.25" customHeight="1" x14ac:dyDescent="0.2">
      <c r="A111" s="208"/>
      <c r="B111" s="603"/>
      <c r="C111" s="211" t="s">
        <v>473</v>
      </c>
      <c r="D111" s="604" t="s">
        <v>165</v>
      </c>
      <c r="E111" s="605">
        <f>E113+E114+E123+E124+E132+E138</f>
        <v>244653</v>
      </c>
      <c r="F111" s="607">
        <f t="shared" ref="F111:H111" si="17">F113+F114+F123+F124+F132+F138</f>
        <v>264027</v>
      </c>
      <c r="G111" s="605">
        <f t="shared" si="17"/>
        <v>264027</v>
      </c>
      <c r="H111" s="607">
        <f t="shared" si="17"/>
        <v>278030</v>
      </c>
      <c r="I111" s="625">
        <f t="shared" si="10"/>
        <v>1.0530362425055013</v>
      </c>
    </row>
    <row r="112" spans="1:9" ht="13.5" customHeight="1" x14ac:dyDescent="0.2">
      <c r="A112" s="208"/>
      <c r="B112" s="603"/>
      <c r="C112" s="212" t="s">
        <v>474</v>
      </c>
      <c r="D112" s="604"/>
      <c r="E112" s="606"/>
      <c r="F112" s="608"/>
      <c r="G112" s="606"/>
      <c r="H112" s="608"/>
      <c r="I112" s="626" t="str">
        <f t="shared" si="10"/>
        <v xml:space="preserve">  </v>
      </c>
    </row>
    <row r="113" spans="1:9" ht="20.100000000000001" customHeight="1" x14ac:dyDescent="0.2">
      <c r="A113" s="208"/>
      <c r="B113" s="209">
        <v>467</v>
      </c>
      <c r="C113" s="215" t="s">
        <v>475</v>
      </c>
      <c r="D113" s="301" t="s">
        <v>166</v>
      </c>
      <c r="E113" s="517"/>
      <c r="F113" s="391"/>
      <c r="G113" s="517"/>
      <c r="H113" s="391"/>
      <c r="I113" s="216" t="str">
        <f t="shared" si="10"/>
        <v xml:space="preserve">  </v>
      </c>
    </row>
    <row r="114" spans="1:9" ht="20.100000000000001" customHeight="1" x14ac:dyDescent="0.2">
      <c r="A114" s="208"/>
      <c r="B114" s="603" t="s">
        <v>476</v>
      </c>
      <c r="C114" s="213" t="s">
        <v>477</v>
      </c>
      <c r="D114" s="604" t="s">
        <v>167</v>
      </c>
      <c r="E114" s="605">
        <f>E116+E117+E118+E119+E120+E121+E122</f>
        <v>7210</v>
      </c>
      <c r="F114" s="607">
        <f t="shared" ref="F114:H114" si="18">F116+F117+F118+F119+F120+F121+F122</f>
        <v>13000</v>
      </c>
      <c r="G114" s="605">
        <f t="shared" si="18"/>
        <v>13000</v>
      </c>
      <c r="H114" s="607">
        <f t="shared" si="18"/>
        <v>0</v>
      </c>
      <c r="I114" s="625">
        <f t="shared" si="10"/>
        <v>0</v>
      </c>
    </row>
    <row r="115" spans="1:9" ht="15" customHeight="1" x14ac:dyDescent="0.2">
      <c r="A115" s="208"/>
      <c r="B115" s="603"/>
      <c r="C115" s="214" t="s">
        <v>478</v>
      </c>
      <c r="D115" s="604"/>
      <c r="E115" s="606"/>
      <c r="F115" s="608"/>
      <c r="G115" s="606"/>
      <c r="H115" s="608"/>
      <c r="I115" s="626" t="str">
        <f t="shared" si="10"/>
        <v xml:space="preserve">  </v>
      </c>
    </row>
    <row r="116" spans="1:9" ht="25.5" customHeight="1" x14ac:dyDescent="0.2">
      <c r="A116" s="208"/>
      <c r="B116" s="209" t="s">
        <v>479</v>
      </c>
      <c r="C116" s="215" t="s">
        <v>480</v>
      </c>
      <c r="D116" s="301" t="s">
        <v>168</v>
      </c>
      <c r="E116" s="517"/>
      <c r="F116" s="391"/>
      <c r="G116" s="517"/>
      <c r="H116" s="391"/>
      <c r="I116" s="216" t="str">
        <f t="shared" si="10"/>
        <v xml:space="preserve">  </v>
      </c>
    </row>
    <row r="117" spans="1:9" ht="25.5" customHeight="1" x14ac:dyDescent="0.2">
      <c r="B117" s="217" t="s">
        <v>479</v>
      </c>
      <c r="C117" s="215" t="s">
        <v>481</v>
      </c>
      <c r="D117" s="301" t="s">
        <v>169</v>
      </c>
      <c r="E117" s="517"/>
      <c r="F117" s="391"/>
      <c r="G117" s="517"/>
      <c r="H117" s="391"/>
      <c r="I117" s="216" t="str">
        <f t="shared" si="10"/>
        <v xml:space="preserve">  </v>
      </c>
    </row>
    <row r="118" spans="1:9" ht="25.5" customHeight="1" x14ac:dyDescent="0.2">
      <c r="B118" s="217" t="s">
        <v>482</v>
      </c>
      <c r="C118" s="215" t="s">
        <v>483</v>
      </c>
      <c r="D118" s="301" t="s">
        <v>170</v>
      </c>
      <c r="E118" s="517"/>
      <c r="F118" s="391"/>
      <c r="G118" s="517"/>
      <c r="H118" s="391"/>
      <c r="I118" s="216" t="str">
        <f t="shared" si="10"/>
        <v xml:space="preserve">  </v>
      </c>
    </row>
    <row r="119" spans="1:9" ht="24.75" customHeight="1" x14ac:dyDescent="0.2">
      <c r="B119" s="217" t="s">
        <v>484</v>
      </c>
      <c r="C119" s="215" t="s">
        <v>485</v>
      </c>
      <c r="D119" s="301" t="s">
        <v>171</v>
      </c>
      <c r="E119" s="517">
        <v>7210</v>
      </c>
      <c r="F119" s="518">
        <v>13000</v>
      </c>
      <c r="G119" s="517">
        <v>13000</v>
      </c>
      <c r="H119" s="391"/>
      <c r="I119" s="216">
        <f t="shared" si="10"/>
        <v>0</v>
      </c>
    </row>
    <row r="120" spans="1:9" ht="24.75" customHeight="1" x14ac:dyDescent="0.2">
      <c r="B120" s="217" t="s">
        <v>486</v>
      </c>
      <c r="C120" s="215" t="s">
        <v>487</v>
      </c>
      <c r="D120" s="301" t="s">
        <v>172</v>
      </c>
      <c r="E120" s="517"/>
      <c r="F120" s="391"/>
      <c r="G120" s="517"/>
      <c r="H120" s="391"/>
      <c r="I120" s="216" t="str">
        <f t="shared" si="10"/>
        <v xml:space="preserve">  </v>
      </c>
    </row>
    <row r="121" spans="1:9" ht="20.100000000000001" customHeight="1" x14ac:dyDescent="0.2">
      <c r="B121" s="217">
        <v>426</v>
      </c>
      <c r="C121" s="215" t="s">
        <v>488</v>
      </c>
      <c r="D121" s="301" t="s">
        <v>173</v>
      </c>
      <c r="E121" s="517"/>
      <c r="F121" s="391"/>
      <c r="G121" s="517"/>
      <c r="H121" s="391"/>
      <c r="I121" s="216" t="str">
        <f t="shared" si="10"/>
        <v xml:space="preserve">  </v>
      </c>
    </row>
    <row r="122" spans="1:9" ht="20.100000000000001" customHeight="1" x14ac:dyDescent="0.2">
      <c r="B122" s="217">
        <v>428</v>
      </c>
      <c r="C122" s="215" t="s">
        <v>489</v>
      </c>
      <c r="D122" s="301" t="s">
        <v>174</v>
      </c>
      <c r="E122" s="517"/>
      <c r="F122" s="391"/>
      <c r="G122" s="517"/>
      <c r="H122" s="391"/>
      <c r="I122" s="216" t="str">
        <f t="shared" si="10"/>
        <v xml:space="preserve">  </v>
      </c>
    </row>
    <row r="123" spans="1:9" ht="20.100000000000001" customHeight="1" x14ac:dyDescent="0.2">
      <c r="B123" s="217">
        <v>430</v>
      </c>
      <c r="C123" s="215" t="s">
        <v>490</v>
      </c>
      <c r="D123" s="301" t="s">
        <v>175</v>
      </c>
      <c r="E123" s="517">
        <v>13042</v>
      </c>
      <c r="F123" s="518">
        <v>9000</v>
      </c>
      <c r="G123" s="517">
        <v>9000</v>
      </c>
      <c r="H123" s="391">
        <v>25231</v>
      </c>
      <c r="I123" s="216">
        <f t="shared" si="10"/>
        <v>2.8034444444444446</v>
      </c>
    </row>
    <row r="124" spans="1:9" ht="20.100000000000001" customHeight="1" x14ac:dyDescent="0.2">
      <c r="A124" s="208"/>
      <c r="B124" s="603" t="s">
        <v>491</v>
      </c>
      <c r="C124" s="213" t="s">
        <v>492</v>
      </c>
      <c r="D124" s="604" t="s">
        <v>176</v>
      </c>
      <c r="E124" s="605">
        <f>E126+E127+E128+E129+E130+E131</f>
        <v>180478</v>
      </c>
      <c r="F124" s="607">
        <f t="shared" ref="F124:H124" si="19">F126+F127+F128+F129+F130+F131</f>
        <v>189592</v>
      </c>
      <c r="G124" s="605">
        <f t="shared" si="19"/>
        <v>189592</v>
      </c>
      <c r="H124" s="607">
        <f t="shared" si="19"/>
        <v>202911</v>
      </c>
      <c r="I124" s="625">
        <f t="shared" si="10"/>
        <v>1.0702508544664331</v>
      </c>
    </row>
    <row r="125" spans="1:9" ht="12.75" customHeight="1" x14ac:dyDescent="0.2">
      <c r="A125" s="208"/>
      <c r="B125" s="603"/>
      <c r="C125" s="214" t="s">
        <v>493</v>
      </c>
      <c r="D125" s="604"/>
      <c r="E125" s="606"/>
      <c r="F125" s="608"/>
      <c r="G125" s="606"/>
      <c r="H125" s="608"/>
      <c r="I125" s="626" t="str">
        <f t="shared" si="10"/>
        <v xml:space="preserve">  </v>
      </c>
    </row>
    <row r="126" spans="1:9" ht="24.75" customHeight="1" x14ac:dyDescent="0.2">
      <c r="B126" s="217" t="s">
        <v>494</v>
      </c>
      <c r="C126" s="215" t="s">
        <v>495</v>
      </c>
      <c r="D126" s="301" t="s">
        <v>177</v>
      </c>
      <c r="E126" s="517"/>
      <c r="F126" s="391"/>
      <c r="G126" s="517"/>
      <c r="H126" s="391"/>
      <c r="I126" s="216" t="str">
        <f t="shared" si="10"/>
        <v xml:space="preserve">  </v>
      </c>
    </row>
    <row r="127" spans="1:9" ht="24.75" customHeight="1" x14ac:dyDescent="0.2">
      <c r="B127" s="217" t="s">
        <v>496</v>
      </c>
      <c r="C127" s="215" t="s">
        <v>497</v>
      </c>
      <c r="D127" s="301" t="s">
        <v>178</v>
      </c>
      <c r="E127" s="517"/>
      <c r="F127" s="391"/>
      <c r="G127" s="517"/>
      <c r="H127" s="391"/>
      <c r="I127" s="216" t="str">
        <f t="shared" si="10"/>
        <v xml:space="preserve">  </v>
      </c>
    </row>
    <row r="128" spans="1:9" ht="20.100000000000001" customHeight="1" x14ac:dyDescent="0.2">
      <c r="B128" s="217">
        <v>435</v>
      </c>
      <c r="C128" s="215" t="s">
        <v>498</v>
      </c>
      <c r="D128" s="301" t="s">
        <v>179</v>
      </c>
      <c r="E128" s="517">
        <v>180478</v>
      </c>
      <c r="F128" s="391">
        <v>189592</v>
      </c>
      <c r="G128" s="517">
        <v>189592</v>
      </c>
      <c r="H128" s="391">
        <v>202911</v>
      </c>
      <c r="I128" s="216">
        <f t="shared" si="10"/>
        <v>1.0702508544664331</v>
      </c>
    </row>
    <row r="129" spans="1:11" ht="20.100000000000001" customHeight="1" x14ac:dyDescent="0.2">
      <c r="B129" s="217">
        <v>436</v>
      </c>
      <c r="C129" s="215" t="s">
        <v>499</v>
      </c>
      <c r="D129" s="301" t="s">
        <v>180</v>
      </c>
      <c r="E129" s="517"/>
      <c r="F129" s="391"/>
      <c r="G129" s="517"/>
      <c r="H129" s="391"/>
      <c r="I129" s="216" t="str">
        <f t="shared" si="10"/>
        <v xml:space="preserve">  </v>
      </c>
    </row>
    <row r="130" spans="1:11" ht="20.100000000000001" customHeight="1" x14ac:dyDescent="0.2">
      <c r="B130" s="217" t="s">
        <v>500</v>
      </c>
      <c r="C130" s="215" t="s">
        <v>501</v>
      </c>
      <c r="D130" s="301" t="s">
        <v>181</v>
      </c>
      <c r="E130" s="517"/>
      <c r="F130" s="391"/>
      <c r="G130" s="517"/>
      <c r="H130" s="391"/>
      <c r="I130" s="216" t="str">
        <f t="shared" si="10"/>
        <v xml:space="preserve">  </v>
      </c>
    </row>
    <row r="131" spans="1:11" ht="20.100000000000001" customHeight="1" x14ac:dyDescent="0.2">
      <c r="B131" s="217" t="s">
        <v>500</v>
      </c>
      <c r="C131" s="215" t="s">
        <v>502</v>
      </c>
      <c r="D131" s="301" t="s">
        <v>182</v>
      </c>
      <c r="E131" s="517"/>
      <c r="F131" s="391"/>
      <c r="G131" s="517"/>
      <c r="H131" s="391"/>
      <c r="I131" s="216" t="str">
        <f t="shared" si="10"/>
        <v xml:space="preserve">  </v>
      </c>
    </row>
    <row r="132" spans="1:11" ht="20.100000000000001" customHeight="1" x14ac:dyDescent="0.2">
      <c r="A132" s="208"/>
      <c r="B132" s="603" t="s">
        <v>503</v>
      </c>
      <c r="C132" s="213" t="s">
        <v>504</v>
      </c>
      <c r="D132" s="604" t="s">
        <v>183</v>
      </c>
      <c r="E132" s="617">
        <f>E134+E135+E136</f>
        <v>30071</v>
      </c>
      <c r="F132" s="619">
        <f t="shared" ref="F132:H132" si="20">F134+F135+F136</f>
        <v>42435</v>
      </c>
      <c r="G132" s="617">
        <f t="shared" si="20"/>
        <v>42435</v>
      </c>
      <c r="H132" s="619">
        <f t="shared" si="20"/>
        <v>34160</v>
      </c>
      <c r="I132" s="627">
        <f t="shared" si="10"/>
        <v>0.80499587604571698</v>
      </c>
    </row>
    <row r="133" spans="1:11" ht="15.75" customHeight="1" x14ac:dyDescent="0.2">
      <c r="A133" s="208"/>
      <c r="B133" s="603"/>
      <c r="C133" s="214" t="s">
        <v>505</v>
      </c>
      <c r="D133" s="604"/>
      <c r="E133" s="618"/>
      <c r="F133" s="620"/>
      <c r="G133" s="618"/>
      <c r="H133" s="620"/>
      <c r="I133" s="628" t="str">
        <f t="shared" si="10"/>
        <v xml:space="preserve">  </v>
      </c>
    </row>
    <row r="134" spans="1:11" ht="20.100000000000001" customHeight="1" x14ac:dyDescent="0.2">
      <c r="B134" s="217" t="s">
        <v>506</v>
      </c>
      <c r="C134" s="215" t="s">
        <v>507</v>
      </c>
      <c r="D134" s="301" t="s">
        <v>184</v>
      </c>
      <c r="E134" s="517">
        <v>26673</v>
      </c>
      <c r="F134" s="518">
        <v>27971</v>
      </c>
      <c r="G134" s="517">
        <v>27971</v>
      </c>
      <c r="H134" s="391">
        <v>27034</v>
      </c>
      <c r="I134" s="216">
        <f t="shared" si="10"/>
        <v>0.966501018912445</v>
      </c>
    </row>
    <row r="135" spans="1:11" ht="24.75" customHeight="1" x14ac:dyDescent="0.2">
      <c r="B135" s="217" t="s">
        <v>508</v>
      </c>
      <c r="C135" s="215" t="s">
        <v>509</v>
      </c>
      <c r="D135" s="301" t="s">
        <v>185</v>
      </c>
      <c r="E135" s="517">
        <f>461+2937</f>
        <v>3398</v>
      </c>
      <c r="F135" s="518">
        <f>500+13964</f>
        <v>14464</v>
      </c>
      <c r="G135" s="517">
        <f>500+13964</f>
        <v>14464</v>
      </c>
      <c r="H135" s="391">
        <f>786+6340</f>
        <v>7126</v>
      </c>
      <c r="I135" s="216">
        <f t="shared" si="10"/>
        <v>0.49267146017699115</v>
      </c>
    </row>
    <row r="136" spans="1:11" ht="20.100000000000001" customHeight="1" x14ac:dyDescent="0.2">
      <c r="B136" s="217">
        <v>481</v>
      </c>
      <c r="C136" s="215" t="s">
        <v>510</v>
      </c>
      <c r="D136" s="301" t="s">
        <v>186</v>
      </c>
      <c r="E136" s="517"/>
      <c r="F136" s="391"/>
      <c r="G136" s="517"/>
      <c r="H136" s="391"/>
      <c r="I136" s="216" t="str">
        <f t="shared" si="10"/>
        <v xml:space="preserve">  </v>
      </c>
    </row>
    <row r="137" spans="1:11" ht="36.75" customHeight="1" x14ac:dyDescent="0.2">
      <c r="B137" s="217">
        <v>427</v>
      </c>
      <c r="C137" s="215" t="s">
        <v>511</v>
      </c>
      <c r="D137" s="301" t="s">
        <v>187</v>
      </c>
      <c r="E137" s="517"/>
      <c r="F137" s="391"/>
      <c r="G137" s="517"/>
      <c r="H137" s="391"/>
      <c r="I137" s="216" t="str">
        <f t="shared" ref="I137:I143" si="21">IFERROR(H137/G137,"  ")</f>
        <v xml:space="preserve">  </v>
      </c>
    </row>
    <row r="138" spans="1:11" ht="36.75" customHeight="1" x14ac:dyDescent="0.2">
      <c r="A138" s="208"/>
      <c r="B138" s="209" t="s">
        <v>512</v>
      </c>
      <c r="C138" s="215" t="s">
        <v>513</v>
      </c>
      <c r="D138" s="301" t="s">
        <v>188</v>
      </c>
      <c r="E138" s="517">
        <v>13852</v>
      </c>
      <c r="F138" s="518">
        <v>10000</v>
      </c>
      <c r="G138" s="517">
        <v>10000</v>
      </c>
      <c r="H138" s="391">
        <v>15728</v>
      </c>
      <c r="I138" s="216">
        <f t="shared" si="21"/>
        <v>1.5728</v>
      </c>
    </row>
    <row r="139" spans="1:11" ht="20.100000000000001" customHeight="1" x14ac:dyDescent="0.2">
      <c r="A139" s="208"/>
      <c r="B139" s="603"/>
      <c r="C139" s="211" t="s">
        <v>514</v>
      </c>
      <c r="D139" s="604" t="s">
        <v>189</v>
      </c>
      <c r="E139" s="623">
        <f>SUMIFS(E148,E148,"&gt;=0",E149,"&gt;=0",E148,E149)</f>
        <v>0</v>
      </c>
      <c r="F139" s="621">
        <f t="shared" ref="F139:H139" si="22">SUMIFS(F148,F148,"&gt;=0",F149,"&gt;=0",F148,F149)</f>
        <v>0</v>
      </c>
      <c r="G139" s="623">
        <f t="shared" si="22"/>
        <v>0</v>
      </c>
      <c r="H139" s="621">
        <f t="shared" si="22"/>
        <v>0</v>
      </c>
      <c r="I139" s="625" t="str">
        <f t="shared" si="21"/>
        <v xml:space="preserve">  </v>
      </c>
    </row>
    <row r="140" spans="1:11" ht="23.25" customHeight="1" x14ac:dyDescent="0.2">
      <c r="A140" s="208"/>
      <c r="B140" s="603"/>
      <c r="C140" s="212" t="s">
        <v>515</v>
      </c>
      <c r="D140" s="604"/>
      <c r="E140" s="624"/>
      <c r="F140" s="622"/>
      <c r="G140" s="624"/>
      <c r="H140" s="622"/>
      <c r="I140" s="626" t="str">
        <f t="shared" si="21"/>
        <v xml:space="preserve">  </v>
      </c>
    </row>
    <row r="141" spans="1:11" ht="20.100000000000001" customHeight="1" x14ac:dyDescent="0.2">
      <c r="A141" s="208"/>
      <c r="B141" s="603"/>
      <c r="C141" s="211" t="s">
        <v>516</v>
      </c>
      <c r="D141" s="604" t="s">
        <v>190</v>
      </c>
      <c r="E141" s="605">
        <f t="shared" ref="E141" si="23">E77+E92+E109+E110+E111-E139</f>
        <v>1157745</v>
      </c>
      <c r="F141" s="607">
        <f t="shared" ref="F141:H141" si="24">F77+F92+F109+F110+F111-F139</f>
        <v>1138825</v>
      </c>
      <c r="G141" s="605">
        <f t="shared" ref="G141" si="25">G77+G92+G109+G110+G111-G139</f>
        <v>1138825</v>
      </c>
      <c r="H141" s="607">
        <f t="shared" si="24"/>
        <v>1129701</v>
      </c>
      <c r="I141" s="625">
        <f t="shared" si="21"/>
        <v>0.99198823348626874</v>
      </c>
      <c r="J141" s="219"/>
      <c r="K141" s="195"/>
    </row>
    <row r="142" spans="1:11" s="452" customFormat="1" ht="14.25" customHeight="1" x14ac:dyDescent="0.2">
      <c r="A142" s="454"/>
      <c r="B142" s="603"/>
      <c r="C142" s="212" t="s">
        <v>517</v>
      </c>
      <c r="D142" s="604"/>
      <c r="E142" s="606"/>
      <c r="F142" s="608"/>
      <c r="G142" s="606"/>
      <c r="H142" s="608"/>
      <c r="I142" s="626" t="str">
        <f t="shared" si="21"/>
        <v xml:space="preserve">  </v>
      </c>
    </row>
    <row r="143" spans="1:11" ht="20.100000000000001" customHeight="1" thickBot="1" x14ac:dyDescent="0.25">
      <c r="A143" s="208"/>
      <c r="B143" s="220">
        <v>89</v>
      </c>
      <c r="C143" s="221" t="s">
        <v>518</v>
      </c>
      <c r="D143" s="300" t="s">
        <v>191</v>
      </c>
      <c r="E143" s="523">
        <v>1446915</v>
      </c>
      <c r="F143" s="524">
        <v>1444622</v>
      </c>
      <c r="G143" s="523">
        <v>1444622</v>
      </c>
      <c r="H143" s="392">
        <v>1446915</v>
      </c>
      <c r="I143" s="222">
        <f t="shared" si="21"/>
        <v>1.0015872664267884</v>
      </c>
    </row>
    <row r="145" spans="2:8" x14ac:dyDescent="0.2">
      <c r="B145" s="193" t="s">
        <v>577</v>
      </c>
    </row>
    <row r="146" spans="2:8" x14ac:dyDescent="0.2">
      <c r="E146" s="396">
        <f>E79+E80+E81+E82+E83-E84+E88-E89</f>
        <v>854728</v>
      </c>
      <c r="F146" s="396"/>
      <c r="G146" s="396"/>
      <c r="H146" s="396">
        <f t="shared" ref="H146" si="26">H79+H80+H81+H82+H83-H84+H88-H89</f>
        <v>808599</v>
      </c>
    </row>
    <row r="147" spans="2:8" x14ac:dyDescent="0.25">
      <c r="B147" s="357"/>
      <c r="E147" s="397" t="s">
        <v>867</v>
      </c>
      <c r="F147" s="397">
        <f t="shared" ref="F147" si="27">F92+F109+F110+F111-F74</f>
        <v>-832498</v>
      </c>
      <c r="G147" s="397" t="s">
        <v>868</v>
      </c>
      <c r="H147" s="505"/>
    </row>
    <row r="148" spans="2:8" ht="12.75" x14ac:dyDescent="0.2">
      <c r="E148" s="397">
        <f>E92+E109+E110+E111-E74</f>
        <v>-870020</v>
      </c>
      <c r="F148" s="397">
        <f t="shared" ref="F148:H148" si="28">F92+F109+F110+F111-F74</f>
        <v>-832498</v>
      </c>
      <c r="G148" s="397">
        <f t="shared" si="28"/>
        <v>-832498</v>
      </c>
      <c r="H148" s="397">
        <f t="shared" si="28"/>
        <v>-808599</v>
      </c>
    </row>
    <row r="149" spans="2:8" x14ac:dyDescent="0.2">
      <c r="E149" s="396">
        <f>E84+E89-E79-E80-E81-E82-E83-E85-E88</f>
        <v>-870020</v>
      </c>
      <c r="F149" s="396">
        <f t="shared" ref="F149:H149" si="29">F84+F89-F79-F80-F81-F82-F83-F85-F88</f>
        <v>-832498</v>
      </c>
      <c r="G149" s="396">
        <f t="shared" si="29"/>
        <v>-832498</v>
      </c>
      <c r="H149" s="396">
        <f t="shared" si="29"/>
        <v>-808599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F139:F140"/>
    <mergeCell ref="G139:G140"/>
    <mergeCell ref="H139:H140"/>
    <mergeCell ref="E139:E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10" zoomScale="90" zoomScaleNormal="90" workbookViewId="0">
      <selection activeCell="J10" sqref="J10"/>
    </sheetView>
  </sheetViews>
  <sheetFormatPr defaultRowHeight="15.75" x14ac:dyDescent="0.25"/>
  <cols>
    <col min="1" max="1" width="1.85546875" style="11" customWidth="1"/>
    <col min="2" max="2" width="59.5703125" style="11" customWidth="1"/>
    <col min="3" max="3" width="12.5703125" style="11" customWidth="1"/>
    <col min="4" max="7" width="17.85546875" style="11" customWidth="1"/>
    <col min="8" max="8" width="16.5703125" style="193" customWidth="1"/>
    <col min="9" max="259" width="9.140625" style="11"/>
    <col min="260" max="260" width="3.42578125" style="11" customWidth="1"/>
    <col min="261" max="261" width="59.5703125" style="11" customWidth="1"/>
    <col min="262" max="262" width="12.5703125" style="11" customWidth="1"/>
    <col min="263" max="264" width="17.85546875" style="11" customWidth="1"/>
    <col min="265" max="515" width="9.140625" style="11"/>
    <col min="516" max="516" width="3.42578125" style="11" customWidth="1"/>
    <col min="517" max="517" width="59.5703125" style="11" customWidth="1"/>
    <col min="518" max="518" width="12.5703125" style="11" customWidth="1"/>
    <col min="519" max="520" width="17.85546875" style="11" customWidth="1"/>
    <col min="521" max="771" width="9.140625" style="11"/>
    <col min="772" max="772" width="3.42578125" style="11" customWidth="1"/>
    <col min="773" max="773" width="59.5703125" style="11" customWidth="1"/>
    <col min="774" max="774" width="12.5703125" style="11" customWidth="1"/>
    <col min="775" max="776" width="17.85546875" style="11" customWidth="1"/>
    <col min="777" max="1027" width="9.140625" style="11"/>
    <col min="1028" max="1028" width="3.42578125" style="11" customWidth="1"/>
    <col min="1029" max="1029" width="59.5703125" style="11" customWidth="1"/>
    <col min="1030" max="1030" width="12.5703125" style="11" customWidth="1"/>
    <col min="1031" max="1032" width="17.85546875" style="11" customWidth="1"/>
    <col min="1033" max="1283" width="9.140625" style="11"/>
    <col min="1284" max="1284" width="3.42578125" style="11" customWidth="1"/>
    <col min="1285" max="1285" width="59.5703125" style="11" customWidth="1"/>
    <col min="1286" max="1286" width="12.5703125" style="11" customWidth="1"/>
    <col min="1287" max="1288" width="17.85546875" style="11" customWidth="1"/>
    <col min="1289" max="1539" width="9.140625" style="11"/>
    <col min="1540" max="1540" width="3.42578125" style="11" customWidth="1"/>
    <col min="1541" max="1541" width="59.5703125" style="11" customWidth="1"/>
    <col min="1542" max="1542" width="12.5703125" style="11" customWidth="1"/>
    <col min="1543" max="1544" width="17.85546875" style="11" customWidth="1"/>
    <col min="1545" max="1795" width="9.140625" style="11"/>
    <col min="1796" max="1796" width="3.42578125" style="11" customWidth="1"/>
    <col min="1797" max="1797" width="59.5703125" style="11" customWidth="1"/>
    <col min="1798" max="1798" width="12.5703125" style="11" customWidth="1"/>
    <col min="1799" max="1800" width="17.85546875" style="11" customWidth="1"/>
    <col min="1801" max="2051" width="9.140625" style="11"/>
    <col min="2052" max="2052" width="3.42578125" style="11" customWidth="1"/>
    <col min="2053" max="2053" width="59.5703125" style="11" customWidth="1"/>
    <col min="2054" max="2054" width="12.5703125" style="11" customWidth="1"/>
    <col min="2055" max="2056" width="17.85546875" style="11" customWidth="1"/>
    <col min="2057" max="2307" width="9.140625" style="11"/>
    <col min="2308" max="2308" width="3.42578125" style="11" customWidth="1"/>
    <col min="2309" max="2309" width="59.5703125" style="11" customWidth="1"/>
    <col min="2310" max="2310" width="12.5703125" style="11" customWidth="1"/>
    <col min="2311" max="2312" width="17.85546875" style="11" customWidth="1"/>
    <col min="2313" max="2563" width="9.140625" style="11"/>
    <col min="2564" max="2564" width="3.42578125" style="11" customWidth="1"/>
    <col min="2565" max="2565" width="59.5703125" style="11" customWidth="1"/>
    <col min="2566" max="2566" width="12.5703125" style="11" customWidth="1"/>
    <col min="2567" max="2568" width="17.85546875" style="11" customWidth="1"/>
    <col min="2569" max="2819" width="9.140625" style="11"/>
    <col min="2820" max="2820" width="3.42578125" style="11" customWidth="1"/>
    <col min="2821" max="2821" width="59.5703125" style="11" customWidth="1"/>
    <col min="2822" max="2822" width="12.5703125" style="11" customWidth="1"/>
    <col min="2823" max="2824" width="17.85546875" style="11" customWidth="1"/>
    <col min="2825" max="3075" width="9.140625" style="11"/>
    <col min="3076" max="3076" width="3.42578125" style="11" customWidth="1"/>
    <col min="3077" max="3077" width="59.5703125" style="11" customWidth="1"/>
    <col min="3078" max="3078" width="12.5703125" style="11" customWidth="1"/>
    <col min="3079" max="3080" width="17.85546875" style="11" customWidth="1"/>
    <col min="3081" max="3331" width="9.140625" style="11"/>
    <col min="3332" max="3332" width="3.42578125" style="11" customWidth="1"/>
    <col min="3333" max="3333" width="59.5703125" style="11" customWidth="1"/>
    <col min="3334" max="3334" width="12.5703125" style="11" customWidth="1"/>
    <col min="3335" max="3336" width="17.85546875" style="11" customWidth="1"/>
    <col min="3337" max="3587" width="9.140625" style="11"/>
    <col min="3588" max="3588" width="3.42578125" style="11" customWidth="1"/>
    <col min="3589" max="3589" width="59.5703125" style="11" customWidth="1"/>
    <col min="3590" max="3590" width="12.5703125" style="11" customWidth="1"/>
    <col min="3591" max="3592" width="17.85546875" style="11" customWidth="1"/>
    <col min="3593" max="3843" width="9.140625" style="11"/>
    <col min="3844" max="3844" width="3.42578125" style="11" customWidth="1"/>
    <col min="3845" max="3845" width="59.5703125" style="11" customWidth="1"/>
    <col min="3846" max="3846" width="12.5703125" style="11" customWidth="1"/>
    <col min="3847" max="3848" width="17.85546875" style="11" customWidth="1"/>
    <col min="3849" max="4099" width="9.140625" style="11"/>
    <col min="4100" max="4100" width="3.42578125" style="11" customWidth="1"/>
    <col min="4101" max="4101" width="59.5703125" style="11" customWidth="1"/>
    <col min="4102" max="4102" width="12.5703125" style="11" customWidth="1"/>
    <col min="4103" max="4104" width="17.85546875" style="11" customWidth="1"/>
    <col min="4105" max="4355" width="9.140625" style="11"/>
    <col min="4356" max="4356" width="3.42578125" style="11" customWidth="1"/>
    <col min="4357" max="4357" width="59.5703125" style="11" customWidth="1"/>
    <col min="4358" max="4358" width="12.5703125" style="11" customWidth="1"/>
    <col min="4359" max="4360" width="17.85546875" style="11" customWidth="1"/>
    <col min="4361" max="4611" width="9.140625" style="11"/>
    <col min="4612" max="4612" width="3.42578125" style="11" customWidth="1"/>
    <col min="4613" max="4613" width="59.5703125" style="11" customWidth="1"/>
    <col min="4614" max="4614" width="12.5703125" style="11" customWidth="1"/>
    <col min="4615" max="4616" width="17.85546875" style="11" customWidth="1"/>
    <col min="4617" max="4867" width="9.140625" style="11"/>
    <col min="4868" max="4868" width="3.42578125" style="11" customWidth="1"/>
    <col min="4869" max="4869" width="59.5703125" style="11" customWidth="1"/>
    <col min="4870" max="4870" width="12.5703125" style="11" customWidth="1"/>
    <col min="4871" max="4872" width="17.85546875" style="11" customWidth="1"/>
    <col min="4873" max="5123" width="9.140625" style="11"/>
    <col min="5124" max="5124" width="3.42578125" style="11" customWidth="1"/>
    <col min="5125" max="5125" width="59.5703125" style="11" customWidth="1"/>
    <col min="5126" max="5126" width="12.5703125" style="11" customWidth="1"/>
    <col min="5127" max="5128" width="17.85546875" style="11" customWidth="1"/>
    <col min="5129" max="5379" width="9.140625" style="11"/>
    <col min="5380" max="5380" width="3.42578125" style="11" customWidth="1"/>
    <col min="5381" max="5381" width="59.5703125" style="11" customWidth="1"/>
    <col min="5382" max="5382" width="12.5703125" style="11" customWidth="1"/>
    <col min="5383" max="5384" width="17.85546875" style="11" customWidth="1"/>
    <col min="5385" max="5635" width="9.140625" style="11"/>
    <col min="5636" max="5636" width="3.42578125" style="11" customWidth="1"/>
    <col min="5637" max="5637" width="59.5703125" style="11" customWidth="1"/>
    <col min="5638" max="5638" width="12.5703125" style="11" customWidth="1"/>
    <col min="5639" max="5640" width="17.85546875" style="11" customWidth="1"/>
    <col min="5641" max="5891" width="9.140625" style="11"/>
    <col min="5892" max="5892" width="3.42578125" style="11" customWidth="1"/>
    <col min="5893" max="5893" width="59.5703125" style="11" customWidth="1"/>
    <col min="5894" max="5894" width="12.5703125" style="11" customWidth="1"/>
    <col min="5895" max="5896" width="17.85546875" style="11" customWidth="1"/>
    <col min="5897" max="6147" width="9.140625" style="11"/>
    <col min="6148" max="6148" width="3.42578125" style="11" customWidth="1"/>
    <col min="6149" max="6149" width="59.5703125" style="11" customWidth="1"/>
    <col min="6150" max="6150" width="12.5703125" style="11" customWidth="1"/>
    <col min="6151" max="6152" width="17.85546875" style="11" customWidth="1"/>
    <col min="6153" max="6403" width="9.140625" style="11"/>
    <col min="6404" max="6404" width="3.42578125" style="11" customWidth="1"/>
    <col min="6405" max="6405" width="59.5703125" style="11" customWidth="1"/>
    <col min="6406" max="6406" width="12.5703125" style="11" customWidth="1"/>
    <col min="6407" max="6408" width="17.85546875" style="11" customWidth="1"/>
    <col min="6409" max="6659" width="9.140625" style="11"/>
    <col min="6660" max="6660" width="3.42578125" style="11" customWidth="1"/>
    <col min="6661" max="6661" width="59.5703125" style="11" customWidth="1"/>
    <col min="6662" max="6662" width="12.5703125" style="11" customWidth="1"/>
    <col min="6663" max="6664" width="17.85546875" style="11" customWidth="1"/>
    <col min="6665" max="6915" width="9.140625" style="11"/>
    <col min="6916" max="6916" width="3.42578125" style="11" customWidth="1"/>
    <col min="6917" max="6917" width="59.5703125" style="11" customWidth="1"/>
    <col min="6918" max="6918" width="12.5703125" style="11" customWidth="1"/>
    <col min="6919" max="6920" width="17.85546875" style="11" customWidth="1"/>
    <col min="6921" max="7171" width="9.140625" style="11"/>
    <col min="7172" max="7172" width="3.42578125" style="11" customWidth="1"/>
    <col min="7173" max="7173" width="59.5703125" style="11" customWidth="1"/>
    <col min="7174" max="7174" width="12.5703125" style="11" customWidth="1"/>
    <col min="7175" max="7176" width="17.85546875" style="11" customWidth="1"/>
    <col min="7177" max="7427" width="9.140625" style="11"/>
    <col min="7428" max="7428" width="3.42578125" style="11" customWidth="1"/>
    <col min="7429" max="7429" width="59.5703125" style="11" customWidth="1"/>
    <col min="7430" max="7430" width="12.5703125" style="11" customWidth="1"/>
    <col min="7431" max="7432" width="17.85546875" style="11" customWidth="1"/>
    <col min="7433" max="7683" width="9.140625" style="11"/>
    <col min="7684" max="7684" width="3.42578125" style="11" customWidth="1"/>
    <col min="7685" max="7685" width="59.5703125" style="11" customWidth="1"/>
    <col min="7686" max="7686" width="12.5703125" style="11" customWidth="1"/>
    <col min="7687" max="7688" width="17.85546875" style="11" customWidth="1"/>
    <col min="7689" max="7939" width="9.140625" style="11"/>
    <col min="7940" max="7940" width="3.42578125" style="11" customWidth="1"/>
    <col min="7941" max="7941" width="59.5703125" style="11" customWidth="1"/>
    <col min="7942" max="7942" width="12.5703125" style="11" customWidth="1"/>
    <col min="7943" max="7944" width="17.85546875" style="11" customWidth="1"/>
    <col min="7945" max="8195" width="9.140625" style="11"/>
    <col min="8196" max="8196" width="3.42578125" style="11" customWidth="1"/>
    <col min="8197" max="8197" width="59.5703125" style="11" customWidth="1"/>
    <col min="8198" max="8198" width="12.5703125" style="11" customWidth="1"/>
    <col min="8199" max="8200" width="17.85546875" style="11" customWidth="1"/>
    <col min="8201" max="8451" width="9.140625" style="11"/>
    <col min="8452" max="8452" width="3.42578125" style="11" customWidth="1"/>
    <col min="8453" max="8453" width="59.5703125" style="11" customWidth="1"/>
    <col min="8454" max="8454" width="12.5703125" style="11" customWidth="1"/>
    <col min="8455" max="8456" width="17.85546875" style="11" customWidth="1"/>
    <col min="8457" max="8707" width="9.140625" style="11"/>
    <col min="8708" max="8708" width="3.42578125" style="11" customWidth="1"/>
    <col min="8709" max="8709" width="59.5703125" style="11" customWidth="1"/>
    <col min="8710" max="8710" width="12.5703125" style="11" customWidth="1"/>
    <col min="8711" max="8712" width="17.85546875" style="11" customWidth="1"/>
    <col min="8713" max="8963" width="9.140625" style="11"/>
    <col min="8964" max="8964" width="3.42578125" style="11" customWidth="1"/>
    <col min="8965" max="8965" width="59.5703125" style="11" customWidth="1"/>
    <col min="8966" max="8966" width="12.5703125" style="11" customWidth="1"/>
    <col min="8967" max="8968" width="17.85546875" style="11" customWidth="1"/>
    <col min="8969" max="9219" width="9.140625" style="11"/>
    <col min="9220" max="9220" width="3.42578125" style="11" customWidth="1"/>
    <col min="9221" max="9221" width="59.5703125" style="11" customWidth="1"/>
    <col min="9222" max="9222" width="12.5703125" style="11" customWidth="1"/>
    <col min="9223" max="9224" width="17.85546875" style="11" customWidth="1"/>
    <col min="9225" max="9475" width="9.140625" style="11"/>
    <col min="9476" max="9476" width="3.42578125" style="11" customWidth="1"/>
    <col min="9477" max="9477" width="59.5703125" style="11" customWidth="1"/>
    <col min="9478" max="9478" width="12.5703125" style="11" customWidth="1"/>
    <col min="9479" max="9480" width="17.85546875" style="11" customWidth="1"/>
    <col min="9481" max="9731" width="9.140625" style="11"/>
    <col min="9732" max="9732" width="3.42578125" style="11" customWidth="1"/>
    <col min="9733" max="9733" width="59.5703125" style="11" customWidth="1"/>
    <col min="9734" max="9734" width="12.5703125" style="11" customWidth="1"/>
    <col min="9735" max="9736" width="17.85546875" style="11" customWidth="1"/>
    <col min="9737" max="9987" width="9.140625" style="11"/>
    <col min="9988" max="9988" width="3.42578125" style="11" customWidth="1"/>
    <col min="9989" max="9989" width="59.5703125" style="11" customWidth="1"/>
    <col min="9990" max="9990" width="12.5703125" style="11" customWidth="1"/>
    <col min="9991" max="9992" width="17.85546875" style="11" customWidth="1"/>
    <col min="9993" max="10243" width="9.140625" style="11"/>
    <col min="10244" max="10244" width="3.42578125" style="11" customWidth="1"/>
    <col min="10245" max="10245" width="59.5703125" style="11" customWidth="1"/>
    <col min="10246" max="10246" width="12.5703125" style="11" customWidth="1"/>
    <col min="10247" max="10248" width="17.85546875" style="11" customWidth="1"/>
    <col min="10249" max="10499" width="9.140625" style="11"/>
    <col min="10500" max="10500" width="3.42578125" style="11" customWidth="1"/>
    <col min="10501" max="10501" width="59.5703125" style="11" customWidth="1"/>
    <col min="10502" max="10502" width="12.5703125" style="11" customWidth="1"/>
    <col min="10503" max="10504" width="17.85546875" style="11" customWidth="1"/>
    <col min="10505" max="10755" width="9.140625" style="11"/>
    <col min="10756" max="10756" width="3.42578125" style="11" customWidth="1"/>
    <col min="10757" max="10757" width="59.5703125" style="11" customWidth="1"/>
    <col min="10758" max="10758" width="12.5703125" style="11" customWidth="1"/>
    <col min="10759" max="10760" width="17.85546875" style="11" customWidth="1"/>
    <col min="10761" max="11011" width="9.140625" style="11"/>
    <col min="11012" max="11012" width="3.42578125" style="11" customWidth="1"/>
    <col min="11013" max="11013" width="59.5703125" style="11" customWidth="1"/>
    <col min="11014" max="11014" width="12.5703125" style="11" customWidth="1"/>
    <col min="11015" max="11016" width="17.85546875" style="11" customWidth="1"/>
    <col min="11017" max="11267" width="9.140625" style="11"/>
    <col min="11268" max="11268" width="3.42578125" style="11" customWidth="1"/>
    <col min="11269" max="11269" width="59.5703125" style="11" customWidth="1"/>
    <col min="11270" max="11270" width="12.5703125" style="11" customWidth="1"/>
    <col min="11271" max="11272" width="17.85546875" style="11" customWidth="1"/>
    <col min="11273" max="11523" width="9.140625" style="11"/>
    <col min="11524" max="11524" width="3.42578125" style="11" customWidth="1"/>
    <col min="11525" max="11525" width="59.5703125" style="11" customWidth="1"/>
    <col min="11526" max="11526" width="12.5703125" style="11" customWidth="1"/>
    <col min="11527" max="11528" width="17.85546875" style="11" customWidth="1"/>
    <col min="11529" max="11779" width="9.140625" style="11"/>
    <col min="11780" max="11780" width="3.42578125" style="11" customWidth="1"/>
    <col min="11781" max="11781" width="59.5703125" style="11" customWidth="1"/>
    <col min="11782" max="11782" width="12.5703125" style="11" customWidth="1"/>
    <col min="11783" max="11784" width="17.85546875" style="11" customWidth="1"/>
    <col min="11785" max="12035" width="9.140625" style="11"/>
    <col min="12036" max="12036" width="3.42578125" style="11" customWidth="1"/>
    <col min="12037" max="12037" width="59.5703125" style="11" customWidth="1"/>
    <col min="12038" max="12038" width="12.5703125" style="11" customWidth="1"/>
    <col min="12039" max="12040" width="17.85546875" style="11" customWidth="1"/>
    <col min="12041" max="12291" width="9.140625" style="11"/>
    <col min="12292" max="12292" width="3.42578125" style="11" customWidth="1"/>
    <col min="12293" max="12293" width="59.5703125" style="11" customWidth="1"/>
    <col min="12294" max="12294" width="12.5703125" style="11" customWidth="1"/>
    <col min="12295" max="12296" width="17.85546875" style="11" customWidth="1"/>
    <col min="12297" max="12547" width="9.140625" style="11"/>
    <col min="12548" max="12548" width="3.42578125" style="11" customWidth="1"/>
    <col min="12549" max="12549" width="59.5703125" style="11" customWidth="1"/>
    <col min="12550" max="12550" width="12.5703125" style="11" customWidth="1"/>
    <col min="12551" max="12552" width="17.85546875" style="11" customWidth="1"/>
    <col min="12553" max="12803" width="9.140625" style="11"/>
    <col min="12804" max="12804" width="3.42578125" style="11" customWidth="1"/>
    <col min="12805" max="12805" width="59.5703125" style="11" customWidth="1"/>
    <col min="12806" max="12806" width="12.5703125" style="11" customWidth="1"/>
    <col min="12807" max="12808" width="17.85546875" style="11" customWidth="1"/>
    <col min="12809" max="13059" width="9.140625" style="11"/>
    <col min="13060" max="13060" width="3.42578125" style="11" customWidth="1"/>
    <col min="13061" max="13061" width="59.5703125" style="11" customWidth="1"/>
    <col min="13062" max="13062" width="12.5703125" style="11" customWidth="1"/>
    <col min="13063" max="13064" width="17.85546875" style="11" customWidth="1"/>
    <col min="13065" max="13315" width="9.140625" style="11"/>
    <col min="13316" max="13316" width="3.42578125" style="11" customWidth="1"/>
    <col min="13317" max="13317" width="59.5703125" style="11" customWidth="1"/>
    <col min="13318" max="13318" width="12.5703125" style="11" customWidth="1"/>
    <col min="13319" max="13320" width="17.85546875" style="11" customWidth="1"/>
    <col min="13321" max="13571" width="9.140625" style="11"/>
    <col min="13572" max="13572" width="3.42578125" style="11" customWidth="1"/>
    <col min="13573" max="13573" width="59.5703125" style="11" customWidth="1"/>
    <col min="13574" max="13574" width="12.5703125" style="11" customWidth="1"/>
    <col min="13575" max="13576" width="17.85546875" style="11" customWidth="1"/>
    <col min="13577" max="13827" width="9.140625" style="11"/>
    <col min="13828" max="13828" width="3.42578125" style="11" customWidth="1"/>
    <col min="13829" max="13829" width="59.5703125" style="11" customWidth="1"/>
    <col min="13830" max="13830" width="12.5703125" style="11" customWidth="1"/>
    <col min="13831" max="13832" width="17.85546875" style="11" customWidth="1"/>
    <col min="13833" max="14083" width="9.140625" style="11"/>
    <col min="14084" max="14084" width="3.42578125" style="11" customWidth="1"/>
    <col min="14085" max="14085" width="59.5703125" style="11" customWidth="1"/>
    <col min="14086" max="14086" width="12.5703125" style="11" customWidth="1"/>
    <col min="14087" max="14088" width="17.85546875" style="11" customWidth="1"/>
    <col min="14089" max="14339" width="9.140625" style="11"/>
    <col min="14340" max="14340" width="3.42578125" style="11" customWidth="1"/>
    <col min="14341" max="14341" width="59.5703125" style="11" customWidth="1"/>
    <col min="14342" max="14342" width="12.5703125" style="11" customWidth="1"/>
    <col min="14343" max="14344" width="17.85546875" style="11" customWidth="1"/>
    <col min="14345" max="14595" width="9.140625" style="11"/>
    <col min="14596" max="14596" width="3.42578125" style="11" customWidth="1"/>
    <col min="14597" max="14597" width="59.5703125" style="11" customWidth="1"/>
    <col min="14598" max="14598" width="12.5703125" style="11" customWidth="1"/>
    <col min="14599" max="14600" width="17.85546875" style="11" customWidth="1"/>
    <col min="14601" max="14851" width="9.140625" style="11"/>
    <col min="14852" max="14852" width="3.42578125" style="11" customWidth="1"/>
    <col min="14853" max="14853" width="59.5703125" style="11" customWidth="1"/>
    <col min="14854" max="14854" width="12.5703125" style="11" customWidth="1"/>
    <col min="14855" max="14856" width="17.85546875" style="11" customWidth="1"/>
    <col min="14857" max="15107" width="9.140625" style="11"/>
    <col min="15108" max="15108" width="3.42578125" style="11" customWidth="1"/>
    <col min="15109" max="15109" width="59.5703125" style="11" customWidth="1"/>
    <col min="15110" max="15110" width="12.5703125" style="11" customWidth="1"/>
    <col min="15111" max="15112" width="17.85546875" style="11" customWidth="1"/>
    <col min="15113" max="15363" width="9.140625" style="11"/>
    <col min="15364" max="15364" width="3.42578125" style="11" customWidth="1"/>
    <col min="15365" max="15365" width="59.5703125" style="11" customWidth="1"/>
    <col min="15366" max="15366" width="12.5703125" style="11" customWidth="1"/>
    <col min="15367" max="15368" width="17.85546875" style="11" customWidth="1"/>
    <col min="15369" max="15619" width="9.140625" style="11"/>
    <col min="15620" max="15620" width="3.42578125" style="11" customWidth="1"/>
    <col min="15621" max="15621" width="59.5703125" style="11" customWidth="1"/>
    <col min="15622" max="15622" width="12.5703125" style="11" customWidth="1"/>
    <col min="15623" max="15624" width="17.85546875" style="11" customWidth="1"/>
    <col min="15625" max="15875" width="9.140625" style="11"/>
    <col min="15876" max="15876" width="3.42578125" style="11" customWidth="1"/>
    <col min="15877" max="15877" width="59.5703125" style="11" customWidth="1"/>
    <col min="15878" max="15878" width="12.5703125" style="11" customWidth="1"/>
    <col min="15879" max="15880" width="17.85546875" style="11" customWidth="1"/>
    <col min="15881" max="16131" width="9.140625" style="11"/>
    <col min="16132" max="16132" width="3.42578125" style="11" customWidth="1"/>
    <col min="16133" max="16133" width="59.5703125" style="11" customWidth="1"/>
    <col min="16134" max="16134" width="12.5703125" style="11" customWidth="1"/>
    <col min="16135" max="16136" width="17.85546875" style="11" customWidth="1"/>
    <col min="16137" max="16384" width="9.140625" style="11"/>
  </cols>
  <sheetData>
    <row r="1" spans="1:8" x14ac:dyDescent="0.25">
      <c r="E1" s="223"/>
      <c r="G1" s="223"/>
      <c r="H1" s="204" t="s">
        <v>575</v>
      </c>
    </row>
    <row r="2" spans="1:8" ht="21.75" customHeight="1" x14ac:dyDescent="0.25">
      <c r="B2" s="637" t="s">
        <v>68</v>
      </c>
      <c r="C2" s="637"/>
      <c r="D2" s="637"/>
      <c r="E2" s="637"/>
      <c r="F2" s="637"/>
      <c r="G2" s="637"/>
      <c r="H2" s="637"/>
    </row>
    <row r="3" spans="1:8" ht="14.25" customHeight="1" x14ac:dyDescent="0.25">
      <c r="B3" s="638" t="s">
        <v>835</v>
      </c>
      <c r="C3" s="638"/>
      <c r="D3" s="638"/>
      <c r="E3" s="638"/>
      <c r="F3" s="638"/>
      <c r="G3" s="638"/>
      <c r="H3" s="638"/>
    </row>
    <row r="4" spans="1:8" ht="14.25" customHeight="1" thickBot="1" x14ac:dyDescent="0.3">
      <c r="B4" s="448"/>
      <c r="C4" s="448"/>
      <c r="D4" s="448"/>
      <c r="E4" s="448"/>
      <c r="F4" s="448"/>
      <c r="G4" s="448"/>
      <c r="H4" s="194" t="s">
        <v>128</v>
      </c>
    </row>
    <row r="5" spans="1:8" ht="24.75" customHeight="1" thickBot="1" x14ac:dyDescent="0.3">
      <c r="B5" s="647" t="s">
        <v>519</v>
      </c>
      <c r="C5" s="629" t="s">
        <v>84</v>
      </c>
      <c r="D5" s="651" t="s">
        <v>836</v>
      </c>
      <c r="E5" s="635" t="s">
        <v>837</v>
      </c>
      <c r="F5" s="654" t="s">
        <v>807</v>
      </c>
      <c r="G5" s="654"/>
      <c r="H5" s="659" t="s">
        <v>831</v>
      </c>
    </row>
    <row r="6" spans="1:8" ht="25.5" customHeight="1" x14ac:dyDescent="0.25">
      <c r="A6" s="14"/>
      <c r="B6" s="648"/>
      <c r="C6" s="630"/>
      <c r="D6" s="652"/>
      <c r="E6" s="653"/>
      <c r="F6" s="227" t="s">
        <v>0</v>
      </c>
      <c r="G6" s="456" t="s">
        <v>567</v>
      </c>
      <c r="H6" s="660"/>
    </row>
    <row r="7" spans="1:8" ht="16.5" thickBot="1" x14ac:dyDescent="0.3">
      <c r="A7" s="14"/>
      <c r="B7" s="457">
        <v>1</v>
      </c>
      <c r="C7" s="458">
        <v>2</v>
      </c>
      <c r="D7" s="224"/>
      <c r="E7" s="228"/>
      <c r="F7" s="459">
        <v>3</v>
      </c>
      <c r="G7" s="460">
        <v>4</v>
      </c>
      <c r="H7" s="461">
        <v>8</v>
      </c>
    </row>
    <row r="8" spans="1:8" s="55" customFormat="1" ht="20.100000000000001" customHeight="1" x14ac:dyDescent="0.25">
      <c r="A8" s="462"/>
      <c r="B8" s="463" t="s">
        <v>520</v>
      </c>
      <c r="C8" s="464"/>
      <c r="D8" s="398"/>
      <c r="E8" s="399"/>
      <c r="F8" s="465"/>
      <c r="G8" s="466"/>
      <c r="H8" s="467"/>
    </row>
    <row r="9" spans="1:8" s="55" customFormat="1" ht="20.100000000000001" customHeight="1" x14ac:dyDescent="0.25">
      <c r="A9" s="462"/>
      <c r="B9" s="468" t="s">
        <v>521</v>
      </c>
      <c r="C9" s="469">
        <v>3001</v>
      </c>
      <c r="D9" s="408">
        <f>D10+D11+D12+D13</f>
        <v>449064</v>
      </c>
      <c r="E9" s="470">
        <f t="shared" ref="E9:G9" si="0">E10+E11+E12+E13</f>
        <v>449148</v>
      </c>
      <c r="F9" s="471">
        <f t="shared" si="0"/>
        <v>449148</v>
      </c>
      <c r="G9" s="472">
        <f t="shared" si="0"/>
        <v>456175</v>
      </c>
      <c r="H9" s="473">
        <f>IFERROR(G9/F9,"  ")</f>
        <v>1.0156451770908475</v>
      </c>
    </row>
    <row r="10" spans="1:8" s="55" customFormat="1" ht="20.100000000000001" customHeight="1" x14ac:dyDescent="0.25">
      <c r="A10" s="462"/>
      <c r="B10" s="474" t="s">
        <v>522</v>
      </c>
      <c r="C10" s="475">
        <v>3002</v>
      </c>
      <c r="D10" s="402">
        <v>433472</v>
      </c>
      <c r="E10" s="403">
        <v>426798</v>
      </c>
      <c r="F10" s="476">
        <v>426798</v>
      </c>
      <c r="G10" s="477">
        <v>444908</v>
      </c>
      <c r="H10" s="478">
        <f t="shared" ref="H10:H73" si="1">IFERROR(G10/F10,"  ")</f>
        <v>1.0424322513226398</v>
      </c>
    </row>
    <row r="11" spans="1:8" s="55" customFormat="1" ht="20.100000000000001" customHeight="1" x14ac:dyDescent="0.25">
      <c r="A11" s="462"/>
      <c r="B11" s="474" t="s">
        <v>523</v>
      </c>
      <c r="C11" s="475">
        <v>3003</v>
      </c>
      <c r="D11" s="402"/>
      <c r="E11" s="403"/>
      <c r="F11" s="476"/>
      <c r="G11" s="477"/>
      <c r="H11" s="478" t="str">
        <f t="shared" si="1"/>
        <v xml:space="preserve">  </v>
      </c>
    </row>
    <row r="12" spans="1:8" s="55" customFormat="1" ht="20.100000000000001" customHeight="1" x14ac:dyDescent="0.25">
      <c r="A12" s="462"/>
      <c r="B12" s="474" t="s">
        <v>524</v>
      </c>
      <c r="C12" s="475">
        <v>3004</v>
      </c>
      <c r="D12" s="402">
        <v>5082</v>
      </c>
      <c r="E12" s="403">
        <v>15200</v>
      </c>
      <c r="F12" s="476">
        <v>15200</v>
      </c>
      <c r="G12" s="477">
        <v>4500</v>
      </c>
      <c r="H12" s="478">
        <f t="shared" si="1"/>
        <v>0.29605263157894735</v>
      </c>
    </row>
    <row r="13" spans="1:8" s="55" customFormat="1" ht="20.100000000000001" customHeight="1" x14ac:dyDescent="0.25">
      <c r="A13" s="462"/>
      <c r="B13" s="474" t="s">
        <v>525</v>
      </c>
      <c r="C13" s="475">
        <v>3005</v>
      </c>
      <c r="D13" s="402">
        <v>10510</v>
      </c>
      <c r="E13" s="403">
        <v>7150</v>
      </c>
      <c r="F13" s="476">
        <v>7150</v>
      </c>
      <c r="G13" s="477">
        <v>6767</v>
      </c>
      <c r="H13" s="478">
        <f t="shared" si="1"/>
        <v>0.94643356643356646</v>
      </c>
    </row>
    <row r="14" spans="1:8" s="55" customFormat="1" ht="20.100000000000001" customHeight="1" x14ac:dyDescent="0.25">
      <c r="A14" s="462"/>
      <c r="B14" s="468" t="s">
        <v>526</v>
      </c>
      <c r="C14" s="469">
        <v>3006</v>
      </c>
      <c r="D14" s="408">
        <f>D15+D16+D17+D18+D19+D20+D21+D22</f>
        <v>435514</v>
      </c>
      <c r="E14" s="470">
        <f t="shared" ref="E14:G14" si="2">E15+E16+E17+E18+E19+E20+E21+E22</f>
        <v>407448</v>
      </c>
      <c r="F14" s="471">
        <f t="shared" si="2"/>
        <v>407448</v>
      </c>
      <c r="G14" s="472">
        <f t="shared" si="2"/>
        <v>447496</v>
      </c>
      <c r="H14" s="473">
        <f t="shared" si="1"/>
        <v>1.0982898431210855</v>
      </c>
    </row>
    <row r="15" spans="1:8" s="55" customFormat="1" ht="20.100000000000001" customHeight="1" x14ac:dyDescent="0.25">
      <c r="A15" s="462"/>
      <c r="B15" s="474" t="s">
        <v>527</v>
      </c>
      <c r="C15" s="475">
        <v>3007</v>
      </c>
      <c r="D15" s="402">
        <v>184056</v>
      </c>
      <c r="E15" s="403">
        <v>140001</v>
      </c>
      <c r="F15" s="476">
        <v>140001</v>
      </c>
      <c r="G15" s="477">
        <v>169280</v>
      </c>
      <c r="H15" s="478">
        <f t="shared" si="1"/>
        <v>1.2091342204698539</v>
      </c>
    </row>
    <row r="16" spans="1:8" s="55" customFormat="1" ht="20.100000000000001" customHeight="1" x14ac:dyDescent="0.25">
      <c r="A16" s="462"/>
      <c r="B16" s="474" t="s">
        <v>528</v>
      </c>
      <c r="C16" s="475">
        <v>3008</v>
      </c>
      <c r="D16" s="402"/>
      <c r="E16" s="403"/>
      <c r="F16" s="476"/>
      <c r="G16" s="477"/>
      <c r="H16" s="478" t="str">
        <f t="shared" si="1"/>
        <v xml:space="preserve">  </v>
      </c>
    </row>
    <row r="17" spans="1:8" s="55" customFormat="1" ht="20.100000000000001" customHeight="1" x14ac:dyDescent="0.25">
      <c r="A17" s="462"/>
      <c r="B17" s="474" t="s">
        <v>529</v>
      </c>
      <c r="C17" s="475">
        <v>3009</v>
      </c>
      <c r="D17" s="402">
        <v>242829</v>
      </c>
      <c r="E17" s="403">
        <v>256497</v>
      </c>
      <c r="F17" s="476">
        <v>256497</v>
      </c>
      <c r="G17" s="477">
        <v>259588</v>
      </c>
      <c r="H17" s="478">
        <f t="shared" si="1"/>
        <v>1.0120508232065093</v>
      </c>
    </row>
    <row r="18" spans="1:8" s="55" customFormat="1" ht="20.100000000000001" customHeight="1" x14ac:dyDescent="0.25">
      <c r="A18" s="462"/>
      <c r="B18" s="474" t="s">
        <v>530</v>
      </c>
      <c r="C18" s="475">
        <v>3010</v>
      </c>
      <c r="D18" s="402">
        <v>1269</v>
      </c>
      <c r="E18" s="403">
        <v>950</v>
      </c>
      <c r="F18" s="476">
        <v>950</v>
      </c>
      <c r="G18" s="477">
        <v>3150</v>
      </c>
      <c r="H18" s="478">
        <f t="shared" si="1"/>
        <v>3.3157894736842106</v>
      </c>
    </row>
    <row r="19" spans="1:8" s="55" customFormat="1" ht="20.100000000000001" customHeight="1" x14ac:dyDescent="0.25">
      <c r="A19" s="462"/>
      <c r="B19" s="474" t="s">
        <v>531</v>
      </c>
      <c r="C19" s="475">
        <v>3011</v>
      </c>
      <c r="D19" s="402"/>
      <c r="E19" s="403"/>
      <c r="F19" s="476"/>
      <c r="G19" s="477"/>
      <c r="H19" s="478" t="str">
        <f t="shared" si="1"/>
        <v xml:space="preserve">  </v>
      </c>
    </row>
    <row r="20" spans="1:8" s="55" customFormat="1" ht="20.100000000000001" customHeight="1" x14ac:dyDescent="0.25">
      <c r="A20" s="462"/>
      <c r="B20" s="474" t="s">
        <v>532</v>
      </c>
      <c r="C20" s="475">
        <v>3012</v>
      </c>
      <c r="D20" s="402"/>
      <c r="E20" s="403"/>
      <c r="F20" s="476"/>
      <c r="G20" s="477"/>
      <c r="H20" s="478" t="str">
        <f t="shared" si="1"/>
        <v xml:space="preserve">  </v>
      </c>
    </row>
    <row r="21" spans="1:8" s="55" customFormat="1" ht="20.100000000000001" customHeight="1" x14ac:dyDescent="0.25">
      <c r="A21" s="462"/>
      <c r="B21" s="474" t="s">
        <v>533</v>
      </c>
      <c r="C21" s="475">
        <v>3013</v>
      </c>
      <c r="D21" s="402"/>
      <c r="E21" s="403"/>
      <c r="F21" s="476"/>
      <c r="G21" s="477"/>
      <c r="H21" s="478" t="str">
        <f t="shared" si="1"/>
        <v xml:space="preserve">  </v>
      </c>
    </row>
    <row r="22" spans="1:8" s="55" customFormat="1" ht="20.100000000000001" customHeight="1" x14ac:dyDescent="0.25">
      <c r="A22" s="462"/>
      <c r="B22" s="474" t="s">
        <v>534</v>
      </c>
      <c r="C22" s="475">
        <v>3014</v>
      </c>
      <c r="D22" s="402">
        <v>7360</v>
      </c>
      <c r="E22" s="403">
        <v>10000</v>
      </c>
      <c r="F22" s="476">
        <v>10000</v>
      </c>
      <c r="G22" s="477">
        <v>15478</v>
      </c>
      <c r="H22" s="478">
        <f t="shared" si="1"/>
        <v>1.5478000000000001</v>
      </c>
    </row>
    <row r="23" spans="1:8" s="55" customFormat="1" ht="20.100000000000001" customHeight="1" x14ac:dyDescent="0.25">
      <c r="A23" s="462"/>
      <c r="B23" s="474" t="s">
        <v>535</v>
      </c>
      <c r="C23" s="475">
        <v>3015</v>
      </c>
      <c r="D23" s="409">
        <f>D9-D14</f>
        <v>13550</v>
      </c>
      <c r="E23" s="479">
        <f t="shared" ref="E23:G23" si="3">E9-E14</f>
        <v>41700</v>
      </c>
      <c r="F23" s="480">
        <f t="shared" si="3"/>
        <v>41700</v>
      </c>
      <c r="G23" s="481">
        <f t="shared" si="3"/>
        <v>8679</v>
      </c>
      <c r="H23" s="478">
        <f t="shared" si="1"/>
        <v>0.2081294964028777</v>
      </c>
    </row>
    <row r="24" spans="1:8" s="55" customFormat="1" ht="20.100000000000001" customHeight="1" x14ac:dyDescent="0.25">
      <c r="A24" s="462"/>
      <c r="B24" s="474" t="s">
        <v>536</v>
      </c>
      <c r="C24" s="475">
        <v>3016</v>
      </c>
      <c r="D24" s="409">
        <f>D14-D9</f>
        <v>-13550</v>
      </c>
      <c r="E24" s="479">
        <f t="shared" ref="E24:G24" si="4">E14-E9</f>
        <v>-41700</v>
      </c>
      <c r="F24" s="480">
        <f t="shared" si="4"/>
        <v>-41700</v>
      </c>
      <c r="G24" s="481">
        <f t="shared" si="4"/>
        <v>-8679</v>
      </c>
      <c r="H24" s="478">
        <f t="shared" si="1"/>
        <v>0.2081294964028777</v>
      </c>
    </row>
    <row r="25" spans="1:8" s="55" customFormat="1" ht="20.100000000000001" customHeight="1" x14ac:dyDescent="0.25">
      <c r="A25" s="462"/>
      <c r="B25" s="482" t="s">
        <v>537</v>
      </c>
      <c r="C25" s="475"/>
      <c r="D25" s="402"/>
      <c r="E25" s="403"/>
      <c r="F25" s="476"/>
      <c r="G25" s="477"/>
      <c r="H25" s="478" t="str">
        <f t="shared" si="1"/>
        <v xml:space="preserve">  </v>
      </c>
    </row>
    <row r="26" spans="1:8" s="55" customFormat="1" ht="20.100000000000001" customHeight="1" x14ac:dyDescent="0.25">
      <c r="A26" s="462"/>
      <c r="B26" s="468" t="s">
        <v>192</v>
      </c>
      <c r="C26" s="469">
        <v>3017</v>
      </c>
      <c r="D26" s="408">
        <f>D27+D28+D29+D30+D31</f>
        <v>0</v>
      </c>
      <c r="E26" s="470">
        <f t="shared" ref="E26:G26" si="5">E27+E28+E29+E30+E31</f>
        <v>0</v>
      </c>
      <c r="F26" s="471">
        <f t="shared" si="5"/>
        <v>0</v>
      </c>
      <c r="G26" s="472">
        <f t="shared" si="5"/>
        <v>0</v>
      </c>
      <c r="H26" s="473" t="str">
        <f t="shared" si="1"/>
        <v xml:space="preserve">  </v>
      </c>
    </row>
    <row r="27" spans="1:8" s="55" customFormat="1" ht="20.100000000000001" customHeight="1" x14ac:dyDescent="0.25">
      <c r="A27" s="462"/>
      <c r="B27" s="474" t="s">
        <v>538</v>
      </c>
      <c r="C27" s="475">
        <v>3018</v>
      </c>
      <c r="D27" s="402"/>
      <c r="E27" s="403"/>
      <c r="F27" s="476"/>
      <c r="G27" s="477"/>
      <c r="H27" s="478" t="str">
        <f t="shared" si="1"/>
        <v xml:space="preserve">  </v>
      </c>
    </row>
    <row r="28" spans="1:8" s="55" customFormat="1" ht="27.75" customHeight="1" x14ac:dyDescent="0.25">
      <c r="A28" s="462"/>
      <c r="B28" s="474" t="s">
        <v>539</v>
      </c>
      <c r="C28" s="475">
        <v>3019</v>
      </c>
      <c r="D28" s="402"/>
      <c r="E28" s="403"/>
      <c r="F28" s="476"/>
      <c r="G28" s="477"/>
      <c r="H28" s="478" t="str">
        <f t="shared" si="1"/>
        <v xml:space="preserve">  </v>
      </c>
    </row>
    <row r="29" spans="1:8" s="55" customFormat="1" ht="20.100000000000001" customHeight="1" x14ac:dyDescent="0.25">
      <c r="A29" s="462"/>
      <c r="B29" s="474" t="s">
        <v>540</v>
      </c>
      <c r="C29" s="475">
        <v>3020</v>
      </c>
      <c r="D29" s="402"/>
      <c r="E29" s="403"/>
      <c r="F29" s="476"/>
      <c r="G29" s="477"/>
      <c r="H29" s="478" t="str">
        <f t="shared" si="1"/>
        <v xml:space="preserve">  </v>
      </c>
    </row>
    <row r="30" spans="1:8" s="55" customFormat="1" ht="20.100000000000001" customHeight="1" x14ac:dyDescent="0.25">
      <c r="A30" s="462"/>
      <c r="B30" s="474" t="s">
        <v>541</v>
      </c>
      <c r="C30" s="475">
        <v>3021</v>
      </c>
      <c r="D30" s="402"/>
      <c r="E30" s="403"/>
      <c r="F30" s="476"/>
      <c r="G30" s="477"/>
      <c r="H30" s="478" t="str">
        <f t="shared" si="1"/>
        <v xml:space="preserve">  </v>
      </c>
    </row>
    <row r="31" spans="1:8" s="55" customFormat="1" ht="20.100000000000001" customHeight="1" x14ac:dyDescent="0.25">
      <c r="A31" s="462"/>
      <c r="B31" s="474" t="s">
        <v>69</v>
      </c>
      <c r="C31" s="475">
        <v>3022</v>
      </c>
      <c r="D31" s="402"/>
      <c r="E31" s="403"/>
      <c r="F31" s="476"/>
      <c r="G31" s="477"/>
      <c r="H31" s="478" t="str">
        <f t="shared" si="1"/>
        <v xml:space="preserve">  </v>
      </c>
    </row>
    <row r="32" spans="1:8" s="55" customFormat="1" ht="20.100000000000001" customHeight="1" x14ac:dyDescent="0.25">
      <c r="A32" s="462"/>
      <c r="B32" s="468" t="s">
        <v>193</v>
      </c>
      <c r="C32" s="469">
        <v>3023</v>
      </c>
      <c r="D32" s="408">
        <f>D33+D34+D35</f>
        <v>11050</v>
      </c>
      <c r="E32" s="470">
        <f t="shared" ref="E32:G32" si="6">E33+E34+E35</f>
        <v>41300</v>
      </c>
      <c r="F32" s="471">
        <f t="shared" si="6"/>
        <v>41300</v>
      </c>
      <c r="G32" s="472">
        <f t="shared" si="6"/>
        <v>6392</v>
      </c>
      <c r="H32" s="473">
        <f t="shared" si="1"/>
        <v>0.15476997578692495</v>
      </c>
    </row>
    <row r="33" spans="1:8" s="55" customFormat="1" ht="20.100000000000001" customHeight="1" x14ac:dyDescent="0.25">
      <c r="A33" s="462"/>
      <c r="B33" s="474" t="s">
        <v>542</v>
      </c>
      <c r="C33" s="475">
        <v>3024</v>
      </c>
      <c r="D33" s="402"/>
      <c r="E33" s="403"/>
      <c r="F33" s="476"/>
      <c r="G33" s="477"/>
      <c r="H33" s="478" t="str">
        <f t="shared" si="1"/>
        <v xml:space="preserve">  </v>
      </c>
    </row>
    <row r="34" spans="1:8" s="55" customFormat="1" ht="34.5" customHeight="1" x14ac:dyDescent="0.25">
      <c r="A34" s="462"/>
      <c r="B34" s="474" t="s">
        <v>543</v>
      </c>
      <c r="C34" s="475">
        <v>3025</v>
      </c>
      <c r="D34" s="402">
        <v>11050</v>
      </c>
      <c r="E34" s="403">
        <v>41300</v>
      </c>
      <c r="F34" s="476">
        <v>41300</v>
      </c>
      <c r="G34" s="477">
        <v>6392</v>
      </c>
      <c r="H34" s="478">
        <f t="shared" si="1"/>
        <v>0.15476997578692495</v>
      </c>
    </row>
    <row r="35" spans="1:8" s="55" customFormat="1" ht="20.100000000000001" customHeight="1" x14ac:dyDescent="0.25">
      <c r="A35" s="462"/>
      <c r="B35" s="474" t="s">
        <v>544</v>
      </c>
      <c r="C35" s="475">
        <v>3026</v>
      </c>
      <c r="D35" s="402"/>
      <c r="E35" s="403"/>
      <c r="F35" s="476"/>
      <c r="G35" s="477"/>
      <c r="H35" s="478" t="str">
        <f t="shared" si="1"/>
        <v xml:space="preserve">  </v>
      </c>
    </row>
    <row r="36" spans="1:8" s="55" customFormat="1" ht="20.100000000000001" customHeight="1" x14ac:dyDescent="0.25">
      <c r="A36" s="462"/>
      <c r="B36" s="474" t="s">
        <v>545</v>
      </c>
      <c r="C36" s="475">
        <v>3027</v>
      </c>
      <c r="D36" s="409">
        <f>D26-D32</f>
        <v>-11050</v>
      </c>
      <c r="E36" s="479">
        <f t="shared" ref="E36:G36" si="7">E26-E32</f>
        <v>-41300</v>
      </c>
      <c r="F36" s="480">
        <f t="shared" si="7"/>
        <v>-41300</v>
      </c>
      <c r="G36" s="481">
        <f t="shared" si="7"/>
        <v>-6392</v>
      </c>
      <c r="H36" s="478">
        <f t="shared" si="1"/>
        <v>0.15476997578692495</v>
      </c>
    </row>
    <row r="37" spans="1:8" s="55" customFormat="1" ht="20.100000000000001" customHeight="1" x14ac:dyDescent="0.25">
      <c r="A37" s="462"/>
      <c r="B37" s="474" t="s">
        <v>546</v>
      </c>
      <c r="C37" s="475">
        <v>3028</v>
      </c>
      <c r="D37" s="409">
        <f>D32-D26</f>
        <v>11050</v>
      </c>
      <c r="E37" s="479">
        <f t="shared" ref="E37:G37" si="8">E32-E26</f>
        <v>41300</v>
      </c>
      <c r="F37" s="480">
        <f t="shared" si="8"/>
        <v>41300</v>
      </c>
      <c r="G37" s="481">
        <f t="shared" si="8"/>
        <v>6392</v>
      </c>
      <c r="H37" s="478">
        <f t="shared" si="1"/>
        <v>0.15476997578692495</v>
      </c>
    </row>
    <row r="38" spans="1:8" s="55" customFormat="1" ht="22.5" customHeight="1" x14ac:dyDescent="0.25">
      <c r="A38" s="462"/>
      <c r="B38" s="482" t="s">
        <v>547</v>
      </c>
      <c r="C38" s="475"/>
      <c r="D38" s="402"/>
      <c r="E38" s="403"/>
      <c r="F38" s="476"/>
      <c r="G38" s="477"/>
      <c r="H38" s="478" t="str">
        <f t="shared" si="1"/>
        <v xml:space="preserve">  </v>
      </c>
    </row>
    <row r="39" spans="1:8" s="55" customFormat="1" ht="20.100000000000001" customHeight="1" x14ac:dyDescent="0.25">
      <c r="A39" s="462"/>
      <c r="B39" s="468" t="s">
        <v>548</v>
      </c>
      <c r="C39" s="469">
        <v>3029</v>
      </c>
      <c r="D39" s="408">
        <f>D40+D41+D42+D43+D44+D45+D46</f>
        <v>0</v>
      </c>
      <c r="E39" s="470">
        <f t="shared" ref="E39:G39" si="9">E40+E41+E42+E43+E44+E45+E46</f>
        <v>0</v>
      </c>
      <c r="F39" s="471">
        <f t="shared" si="9"/>
        <v>0</v>
      </c>
      <c r="G39" s="472">
        <f t="shared" si="9"/>
        <v>0</v>
      </c>
      <c r="H39" s="473" t="str">
        <f t="shared" si="1"/>
        <v xml:space="preserve">  </v>
      </c>
    </row>
    <row r="40" spans="1:8" s="55" customFormat="1" ht="20.100000000000001" customHeight="1" x14ac:dyDescent="0.25">
      <c r="A40" s="462"/>
      <c r="B40" s="474" t="s">
        <v>70</v>
      </c>
      <c r="C40" s="475">
        <v>3030</v>
      </c>
      <c r="D40" s="402"/>
      <c r="E40" s="403"/>
      <c r="F40" s="476"/>
      <c r="G40" s="477"/>
      <c r="H40" s="478" t="str">
        <f t="shared" si="1"/>
        <v xml:space="preserve">  </v>
      </c>
    </row>
    <row r="41" spans="1:8" s="55" customFormat="1" ht="20.100000000000001" customHeight="1" x14ac:dyDescent="0.25">
      <c r="A41" s="462"/>
      <c r="B41" s="474" t="s">
        <v>549</v>
      </c>
      <c r="C41" s="475">
        <v>3031</v>
      </c>
      <c r="D41" s="402"/>
      <c r="E41" s="403"/>
      <c r="F41" s="476"/>
      <c r="G41" s="477"/>
      <c r="H41" s="478" t="str">
        <f t="shared" si="1"/>
        <v xml:space="preserve">  </v>
      </c>
    </row>
    <row r="42" spans="1:8" s="55" customFormat="1" ht="20.100000000000001" customHeight="1" x14ac:dyDescent="0.25">
      <c r="A42" s="462"/>
      <c r="B42" s="474" t="s">
        <v>550</v>
      </c>
      <c r="C42" s="475">
        <v>3032</v>
      </c>
      <c r="D42" s="402"/>
      <c r="E42" s="403"/>
      <c r="F42" s="476"/>
      <c r="G42" s="477"/>
      <c r="H42" s="478" t="str">
        <f t="shared" si="1"/>
        <v xml:space="preserve">  </v>
      </c>
    </row>
    <row r="43" spans="1:8" s="55" customFormat="1" ht="20.100000000000001" customHeight="1" x14ac:dyDescent="0.25">
      <c r="A43" s="462"/>
      <c r="B43" s="474" t="s">
        <v>551</v>
      </c>
      <c r="C43" s="475">
        <v>3033</v>
      </c>
      <c r="D43" s="402"/>
      <c r="E43" s="403"/>
      <c r="F43" s="476"/>
      <c r="G43" s="477"/>
      <c r="H43" s="478" t="str">
        <f t="shared" si="1"/>
        <v xml:space="preserve">  </v>
      </c>
    </row>
    <row r="44" spans="1:8" s="55" customFormat="1" ht="20.100000000000001" customHeight="1" x14ac:dyDescent="0.25">
      <c r="A44" s="462"/>
      <c r="B44" s="474" t="s">
        <v>552</v>
      </c>
      <c r="C44" s="475">
        <v>3034</v>
      </c>
      <c r="D44" s="402"/>
      <c r="E44" s="403"/>
      <c r="F44" s="476"/>
      <c r="G44" s="477"/>
      <c r="H44" s="478" t="str">
        <f t="shared" si="1"/>
        <v xml:space="preserve">  </v>
      </c>
    </row>
    <row r="45" spans="1:8" s="55" customFormat="1" ht="20.100000000000001" customHeight="1" x14ac:dyDescent="0.25">
      <c r="A45" s="462"/>
      <c r="B45" s="474" t="s">
        <v>553</v>
      </c>
      <c r="C45" s="475">
        <v>3035</v>
      </c>
      <c r="D45" s="402"/>
      <c r="E45" s="403"/>
      <c r="F45" s="476"/>
      <c r="G45" s="477"/>
      <c r="H45" s="478" t="str">
        <f t="shared" si="1"/>
        <v xml:space="preserve">  </v>
      </c>
    </row>
    <row r="46" spans="1:8" s="55" customFormat="1" ht="20.100000000000001" customHeight="1" x14ac:dyDescent="0.25">
      <c r="A46" s="462"/>
      <c r="B46" s="474" t="s">
        <v>554</v>
      </c>
      <c r="C46" s="475">
        <v>3036</v>
      </c>
      <c r="D46" s="402"/>
      <c r="E46" s="403"/>
      <c r="F46" s="476"/>
      <c r="G46" s="477"/>
      <c r="H46" s="478" t="str">
        <f t="shared" si="1"/>
        <v xml:space="preserve">  </v>
      </c>
    </row>
    <row r="47" spans="1:8" s="55" customFormat="1" ht="20.100000000000001" customHeight="1" x14ac:dyDescent="0.25">
      <c r="A47" s="462"/>
      <c r="B47" s="468" t="s">
        <v>555</v>
      </c>
      <c r="C47" s="469">
        <v>3037</v>
      </c>
      <c r="D47" s="408">
        <f>D48+D49+D50+D51+D52+D53+D54+D55</f>
        <v>0</v>
      </c>
      <c r="E47" s="470">
        <f t="shared" ref="E47:G47" si="10">E48+E49+E50+E51+E52+E53+E54+E55</f>
        <v>0</v>
      </c>
      <c r="F47" s="471">
        <f t="shared" si="10"/>
        <v>0</v>
      </c>
      <c r="G47" s="472">
        <f t="shared" si="10"/>
        <v>0</v>
      </c>
      <c r="H47" s="473" t="str">
        <f t="shared" si="1"/>
        <v xml:space="preserve">  </v>
      </c>
    </row>
    <row r="48" spans="1:8" s="55" customFormat="1" ht="20.100000000000001" customHeight="1" x14ac:dyDescent="0.25">
      <c r="A48" s="462"/>
      <c r="B48" s="474" t="s">
        <v>556</v>
      </c>
      <c r="C48" s="475">
        <v>3038</v>
      </c>
      <c r="D48" s="402"/>
      <c r="E48" s="403"/>
      <c r="F48" s="476"/>
      <c r="G48" s="477"/>
      <c r="H48" s="478" t="str">
        <f t="shared" si="1"/>
        <v xml:space="preserve">  </v>
      </c>
    </row>
    <row r="49" spans="1:8" s="55" customFormat="1" ht="20.100000000000001" customHeight="1" x14ac:dyDescent="0.25">
      <c r="A49" s="462"/>
      <c r="B49" s="474" t="s">
        <v>549</v>
      </c>
      <c r="C49" s="475">
        <v>3039</v>
      </c>
      <c r="D49" s="402"/>
      <c r="E49" s="403"/>
      <c r="F49" s="476"/>
      <c r="G49" s="477"/>
      <c r="H49" s="478" t="str">
        <f t="shared" si="1"/>
        <v xml:space="preserve">  </v>
      </c>
    </row>
    <row r="50" spans="1:8" s="55" customFormat="1" ht="20.100000000000001" customHeight="1" x14ac:dyDescent="0.25">
      <c r="A50" s="462"/>
      <c r="B50" s="474" t="s">
        <v>550</v>
      </c>
      <c r="C50" s="475">
        <v>3040</v>
      </c>
      <c r="D50" s="402"/>
      <c r="E50" s="403"/>
      <c r="F50" s="476"/>
      <c r="G50" s="477"/>
      <c r="H50" s="478" t="str">
        <f t="shared" si="1"/>
        <v xml:space="preserve">  </v>
      </c>
    </row>
    <row r="51" spans="1:8" s="55" customFormat="1" ht="20.100000000000001" customHeight="1" x14ac:dyDescent="0.25">
      <c r="A51" s="462"/>
      <c r="B51" s="474" t="s">
        <v>551</v>
      </c>
      <c r="C51" s="475">
        <v>3041</v>
      </c>
      <c r="D51" s="402"/>
      <c r="E51" s="403"/>
      <c r="F51" s="476"/>
      <c r="G51" s="477"/>
      <c r="H51" s="478" t="str">
        <f t="shared" si="1"/>
        <v xml:space="preserve">  </v>
      </c>
    </row>
    <row r="52" spans="1:8" s="55" customFormat="1" ht="20.100000000000001" customHeight="1" x14ac:dyDescent="0.25">
      <c r="A52" s="462"/>
      <c r="B52" s="474" t="s">
        <v>552</v>
      </c>
      <c r="C52" s="475">
        <v>3042</v>
      </c>
      <c r="D52" s="402"/>
      <c r="E52" s="403"/>
      <c r="F52" s="476"/>
      <c r="G52" s="477"/>
      <c r="H52" s="478" t="str">
        <f t="shared" si="1"/>
        <v xml:space="preserve">  </v>
      </c>
    </row>
    <row r="53" spans="1:8" s="55" customFormat="1" ht="20.100000000000001" customHeight="1" x14ac:dyDescent="0.25">
      <c r="A53" s="462"/>
      <c r="B53" s="474" t="s">
        <v>557</v>
      </c>
      <c r="C53" s="475">
        <v>3043</v>
      </c>
      <c r="D53" s="402"/>
      <c r="E53" s="403"/>
      <c r="F53" s="476"/>
      <c r="G53" s="477"/>
      <c r="H53" s="478" t="str">
        <f t="shared" si="1"/>
        <v xml:space="preserve">  </v>
      </c>
    </row>
    <row r="54" spans="1:8" s="55" customFormat="1" ht="20.100000000000001" customHeight="1" x14ac:dyDescent="0.25">
      <c r="A54" s="462"/>
      <c r="B54" s="474" t="s">
        <v>558</v>
      </c>
      <c r="C54" s="475">
        <v>3044</v>
      </c>
      <c r="D54" s="402"/>
      <c r="E54" s="403"/>
      <c r="F54" s="476"/>
      <c r="G54" s="477"/>
      <c r="H54" s="478" t="str">
        <f t="shared" si="1"/>
        <v xml:space="preserve">  </v>
      </c>
    </row>
    <row r="55" spans="1:8" s="55" customFormat="1" ht="20.100000000000001" customHeight="1" x14ac:dyDescent="0.25">
      <c r="A55" s="462"/>
      <c r="B55" s="474" t="s">
        <v>559</v>
      </c>
      <c r="C55" s="475">
        <v>3045</v>
      </c>
      <c r="D55" s="402"/>
      <c r="E55" s="403"/>
      <c r="F55" s="476"/>
      <c r="G55" s="477"/>
      <c r="H55" s="478" t="str">
        <f t="shared" si="1"/>
        <v xml:space="preserve">  </v>
      </c>
    </row>
    <row r="56" spans="1:8" s="55" customFormat="1" ht="20.100000000000001" customHeight="1" x14ac:dyDescent="0.25">
      <c r="A56" s="462"/>
      <c r="B56" s="474" t="s">
        <v>560</v>
      </c>
      <c r="C56" s="475">
        <v>3046</v>
      </c>
      <c r="D56" s="402">
        <f>D39-D47</f>
        <v>0</v>
      </c>
      <c r="E56" s="403">
        <f t="shared" ref="E56:G56" si="11">E39-E47</f>
        <v>0</v>
      </c>
      <c r="F56" s="476">
        <f t="shared" si="11"/>
        <v>0</v>
      </c>
      <c r="G56" s="477">
        <f t="shared" si="11"/>
        <v>0</v>
      </c>
      <c r="H56" s="478" t="str">
        <f t="shared" si="1"/>
        <v xml:space="preserve">  </v>
      </c>
    </row>
    <row r="57" spans="1:8" s="55" customFormat="1" ht="20.100000000000001" customHeight="1" x14ac:dyDescent="0.25">
      <c r="A57" s="462"/>
      <c r="B57" s="474" t="s">
        <v>561</v>
      </c>
      <c r="C57" s="475">
        <v>3047</v>
      </c>
      <c r="D57" s="402">
        <f>D47-D39</f>
        <v>0</v>
      </c>
      <c r="E57" s="403">
        <f t="shared" ref="E57:G57" si="12">E47-E39</f>
        <v>0</v>
      </c>
      <c r="F57" s="476">
        <f t="shared" si="12"/>
        <v>0</v>
      </c>
      <c r="G57" s="477">
        <f t="shared" si="12"/>
        <v>0</v>
      </c>
      <c r="H57" s="478" t="str">
        <f t="shared" si="1"/>
        <v xml:space="preserve">  </v>
      </c>
    </row>
    <row r="58" spans="1:8" s="55" customFormat="1" ht="20.100000000000001" customHeight="1" x14ac:dyDescent="0.25">
      <c r="A58" s="462"/>
      <c r="B58" s="483" t="s">
        <v>568</v>
      </c>
      <c r="C58" s="484">
        <v>3048</v>
      </c>
      <c r="D58" s="226">
        <f>D9+D26+D39</f>
        <v>449064</v>
      </c>
      <c r="E58" s="485">
        <f t="shared" ref="E58:G58" si="13">E9+E26+E39</f>
        <v>449148</v>
      </c>
      <c r="F58" s="486">
        <f t="shared" si="13"/>
        <v>449148</v>
      </c>
      <c r="G58" s="487">
        <f t="shared" si="13"/>
        <v>456175</v>
      </c>
      <c r="H58" s="478">
        <f t="shared" si="1"/>
        <v>1.0156451770908475</v>
      </c>
    </row>
    <row r="59" spans="1:8" s="55" customFormat="1" ht="20.100000000000001" customHeight="1" x14ac:dyDescent="0.25">
      <c r="A59" s="462"/>
      <c r="B59" s="483" t="s">
        <v>569</v>
      </c>
      <c r="C59" s="484">
        <v>3049</v>
      </c>
      <c r="D59" s="226">
        <f>D14+D32+D47</f>
        <v>446564</v>
      </c>
      <c r="E59" s="485">
        <f t="shared" ref="E59:G59" si="14">E14+E32+E47</f>
        <v>448748</v>
      </c>
      <c r="F59" s="486">
        <f t="shared" si="14"/>
        <v>448748</v>
      </c>
      <c r="G59" s="487">
        <f t="shared" si="14"/>
        <v>453888</v>
      </c>
      <c r="H59" s="478">
        <f t="shared" si="1"/>
        <v>1.0114540900460838</v>
      </c>
    </row>
    <row r="60" spans="1:8" s="55" customFormat="1" ht="20.100000000000001" customHeight="1" x14ac:dyDescent="0.25">
      <c r="A60" s="462"/>
      <c r="B60" s="488" t="s">
        <v>570</v>
      </c>
      <c r="C60" s="489">
        <v>3050</v>
      </c>
      <c r="D60" s="443">
        <f>SUMIF(D69,"&gt;=0",D69)</f>
        <v>2500</v>
      </c>
      <c r="E60" s="443">
        <v>400</v>
      </c>
      <c r="F60" s="490">
        <f>SUMIF(F69,"&gt;=0",F69)</f>
        <v>400</v>
      </c>
      <c r="G60" s="491">
        <f>SUMIF(G69,"&gt;=0",G69)</f>
        <v>2287</v>
      </c>
      <c r="H60" s="473">
        <f>IFERROR(G60/F60,"  ")</f>
        <v>5.7175000000000002</v>
      </c>
    </row>
    <row r="61" spans="1:8" s="55" customFormat="1" ht="20.100000000000001" customHeight="1" x14ac:dyDescent="0.25">
      <c r="A61" s="462"/>
      <c r="B61" s="488" t="s">
        <v>571</v>
      </c>
      <c r="C61" s="489">
        <v>3051</v>
      </c>
      <c r="D61" s="443">
        <f>SUMIF(D70,"&gt;=0",D70)</f>
        <v>0</v>
      </c>
      <c r="E61" s="492">
        <f t="shared" ref="E61:G61" si="15">SUMIF(E70,"&gt;=0",E70)</f>
        <v>0</v>
      </c>
      <c r="F61" s="490">
        <f t="shared" si="15"/>
        <v>0</v>
      </c>
      <c r="G61" s="491">
        <f t="shared" si="15"/>
        <v>0</v>
      </c>
      <c r="H61" s="473" t="str">
        <f t="shared" si="1"/>
        <v xml:space="preserve">  </v>
      </c>
    </row>
    <row r="62" spans="1:8" s="55" customFormat="1" ht="20.100000000000001" customHeight="1" x14ac:dyDescent="0.25">
      <c r="A62" s="462"/>
      <c r="B62" s="488" t="s">
        <v>562</v>
      </c>
      <c r="C62" s="489">
        <v>3052</v>
      </c>
      <c r="D62" s="400">
        <v>3480</v>
      </c>
      <c r="E62" s="401">
        <v>1100</v>
      </c>
      <c r="F62" s="493">
        <v>1100</v>
      </c>
      <c r="G62" s="494">
        <v>5980</v>
      </c>
      <c r="H62" s="473">
        <f t="shared" si="1"/>
        <v>5.4363636363636365</v>
      </c>
    </row>
    <row r="63" spans="1:8" s="55" customFormat="1" ht="24" customHeight="1" x14ac:dyDescent="0.25">
      <c r="A63" s="462"/>
      <c r="B63" s="483" t="s">
        <v>563</v>
      </c>
      <c r="C63" s="484">
        <v>3053</v>
      </c>
      <c r="D63" s="402"/>
      <c r="E63" s="403"/>
      <c r="F63" s="476"/>
      <c r="G63" s="477"/>
      <c r="H63" s="478" t="str">
        <f t="shared" si="1"/>
        <v xml:space="preserve">  </v>
      </c>
    </row>
    <row r="64" spans="1:8" s="55" customFormat="1" ht="24" customHeight="1" x14ac:dyDescent="0.25">
      <c r="A64" s="462"/>
      <c r="B64" s="483" t="s">
        <v>564</v>
      </c>
      <c r="C64" s="484">
        <v>3054</v>
      </c>
      <c r="D64" s="402"/>
      <c r="E64" s="403"/>
      <c r="F64" s="476"/>
      <c r="G64" s="477"/>
      <c r="H64" s="478" t="str">
        <f t="shared" si="1"/>
        <v xml:space="preserve">  </v>
      </c>
    </row>
    <row r="65" spans="2:9" s="55" customFormat="1" ht="20.100000000000001" customHeight="1" x14ac:dyDescent="0.25">
      <c r="B65" s="495" t="s">
        <v>565</v>
      </c>
      <c r="C65" s="639">
        <v>3055</v>
      </c>
      <c r="D65" s="641">
        <f>D60-D61+D62+D63-D64</f>
        <v>5980</v>
      </c>
      <c r="E65" s="643">
        <f>E60-E61+E62+E63-E64</f>
        <v>1500</v>
      </c>
      <c r="F65" s="645">
        <f>F60-F61+F62+F63-F64</f>
        <v>1500</v>
      </c>
      <c r="G65" s="657">
        <f t="shared" ref="G65" si="16">G60-G61+G62+G63-G64</f>
        <v>8267</v>
      </c>
      <c r="H65" s="655">
        <f>IFERROR(G65/F65,"  ")</f>
        <v>5.511333333333333</v>
      </c>
    </row>
    <row r="66" spans="2:9" s="55" customFormat="1" ht="13.5" customHeight="1" thickBot="1" x14ac:dyDescent="0.3">
      <c r="B66" s="496" t="s">
        <v>566</v>
      </c>
      <c r="C66" s="640"/>
      <c r="D66" s="642"/>
      <c r="E66" s="644"/>
      <c r="F66" s="646"/>
      <c r="G66" s="658"/>
      <c r="H66" s="656" t="str">
        <f t="shared" si="1"/>
        <v xml:space="preserve">  </v>
      </c>
    </row>
    <row r="67" spans="2:9" x14ac:dyDescent="0.25">
      <c r="B67" s="225"/>
      <c r="H67" s="444" t="str">
        <f t="shared" si="1"/>
        <v xml:space="preserve">  </v>
      </c>
    </row>
    <row r="68" spans="2:9" x14ac:dyDescent="0.25">
      <c r="B68" s="193" t="s">
        <v>577</v>
      </c>
      <c r="E68" s="66"/>
      <c r="F68" s="14"/>
      <c r="G68" s="14"/>
      <c r="H68" s="444" t="str">
        <f>IFERROR(G68/F68,"  ")</f>
        <v xml:space="preserve">  </v>
      </c>
      <c r="I68" s="14"/>
    </row>
    <row r="69" spans="2:9" x14ac:dyDescent="0.25">
      <c r="D69" s="404">
        <f>D58-D59</f>
        <v>2500</v>
      </c>
      <c r="E69" s="404" t="s">
        <v>870</v>
      </c>
      <c r="F69" s="441">
        <f t="shared" ref="F69:G69" si="17">F58-F59</f>
        <v>400</v>
      </c>
      <c r="G69" s="441">
        <f t="shared" si="17"/>
        <v>2287</v>
      </c>
      <c r="H69" s="405">
        <f>IFERROR(G69/F69,"  ")</f>
        <v>5.7175000000000002</v>
      </c>
    </row>
    <row r="70" spans="2:9" x14ac:dyDescent="0.25">
      <c r="B70" s="357"/>
      <c r="D70" s="404">
        <f>D59-D58</f>
        <v>-2500</v>
      </c>
      <c r="E70" s="404" t="s">
        <v>869</v>
      </c>
      <c r="F70" s="404">
        <f t="shared" ref="F70:G70" si="18">F59-F58</f>
        <v>-400</v>
      </c>
      <c r="G70" s="404">
        <f t="shared" si="18"/>
        <v>-2287</v>
      </c>
      <c r="H70" s="405">
        <f t="shared" si="1"/>
        <v>5.7175000000000002</v>
      </c>
    </row>
    <row r="71" spans="2:9" x14ac:dyDescent="0.25">
      <c r="H71" s="444" t="str">
        <f t="shared" si="1"/>
        <v xml:space="preserve">  </v>
      </c>
    </row>
    <row r="72" spans="2:9" x14ac:dyDescent="0.25">
      <c r="H72" s="444" t="str">
        <f t="shared" si="1"/>
        <v xml:space="preserve">  </v>
      </c>
    </row>
    <row r="73" spans="2:9" x14ac:dyDescent="0.25">
      <c r="H73" s="444" t="str">
        <f t="shared" si="1"/>
        <v xml:space="preserve">  </v>
      </c>
    </row>
    <row r="74" spans="2:9" x14ac:dyDescent="0.25">
      <c r="H74" s="444" t="str">
        <f t="shared" ref="H74:H137" si="19">IFERROR(G74/F74,"  ")</f>
        <v xml:space="preserve">  </v>
      </c>
    </row>
    <row r="75" spans="2:9" x14ac:dyDescent="0.25">
      <c r="H75" s="444" t="str">
        <f t="shared" si="19"/>
        <v xml:space="preserve">  </v>
      </c>
    </row>
    <row r="76" spans="2:9" x14ac:dyDescent="0.25">
      <c r="H76" s="444" t="str">
        <f t="shared" si="19"/>
        <v xml:space="preserve">  </v>
      </c>
    </row>
    <row r="77" spans="2:9" x14ac:dyDescent="0.25">
      <c r="H77" s="444" t="str">
        <f t="shared" si="19"/>
        <v xml:space="preserve">  </v>
      </c>
    </row>
    <row r="78" spans="2:9" x14ac:dyDescent="0.25">
      <c r="H78" s="649" t="str">
        <f t="shared" si="19"/>
        <v xml:space="preserve">  </v>
      </c>
    </row>
    <row r="79" spans="2:9" x14ac:dyDescent="0.25">
      <c r="H79" s="649" t="str">
        <f t="shared" si="19"/>
        <v xml:space="preserve">  </v>
      </c>
    </row>
    <row r="80" spans="2:9" x14ac:dyDescent="0.25">
      <c r="H80" s="444" t="str">
        <f t="shared" si="19"/>
        <v xml:space="preserve">  </v>
      </c>
    </row>
    <row r="81" spans="8:8" x14ac:dyDescent="0.25">
      <c r="H81" s="444" t="str">
        <f t="shared" si="19"/>
        <v xml:space="preserve">  </v>
      </c>
    </row>
    <row r="82" spans="8:8" x14ac:dyDescent="0.25">
      <c r="H82" s="444" t="str">
        <f t="shared" si="19"/>
        <v xml:space="preserve">  </v>
      </c>
    </row>
    <row r="83" spans="8:8" x14ac:dyDescent="0.25">
      <c r="H83" s="444" t="str">
        <f t="shared" si="19"/>
        <v xml:space="preserve">  </v>
      </c>
    </row>
    <row r="84" spans="8:8" x14ac:dyDescent="0.25">
      <c r="H84" s="444" t="str">
        <f t="shared" si="19"/>
        <v xml:space="preserve">  </v>
      </c>
    </row>
    <row r="85" spans="8:8" x14ac:dyDescent="0.25">
      <c r="H85" s="444" t="str">
        <f t="shared" si="19"/>
        <v xml:space="preserve">  </v>
      </c>
    </row>
    <row r="86" spans="8:8" x14ac:dyDescent="0.25">
      <c r="H86" s="444" t="str">
        <f t="shared" si="19"/>
        <v xml:space="preserve">  </v>
      </c>
    </row>
    <row r="87" spans="8:8" x14ac:dyDescent="0.25">
      <c r="H87" s="444" t="str">
        <f t="shared" si="19"/>
        <v xml:space="preserve">  </v>
      </c>
    </row>
    <row r="88" spans="8:8" x14ac:dyDescent="0.25">
      <c r="H88" s="444" t="str">
        <f t="shared" si="19"/>
        <v xml:space="preserve">  </v>
      </c>
    </row>
    <row r="89" spans="8:8" x14ac:dyDescent="0.25">
      <c r="H89" s="444" t="str">
        <f t="shared" si="19"/>
        <v xml:space="preserve">  </v>
      </c>
    </row>
    <row r="90" spans="8:8" x14ac:dyDescent="0.25">
      <c r="H90" s="444" t="str">
        <f t="shared" si="19"/>
        <v xml:space="preserve">  </v>
      </c>
    </row>
    <row r="91" spans="8:8" x14ac:dyDescent="0.25">
      <c r="H91" s="444" t="str">
        <f t="shared" si="19"/>
        <v xml:space="preserve">  </v>
      </c>
    </row>
    <row r="92" spans="8:8" x14ac:dyDescent="0.25">
      <c r="H92" s="444" t="str">
        <f t="shared" si="19"/>
        <v xml:space="preserve">  </v>
      </c>
    </row>
    <row r="93" spans="8:8" x14ac:dyDescent="0.25">
      <c r="H93" s="649" t="str">
        <f t="shared" si="19"/>
        <v xml:space="preserve">  </v>
      </c>
    </row>
    <row r="94" spans="8:8" x14ac:dyDescent="0.25">
      <c r="H94" s="649" t="str">
        <f t="shared" si="19"/>
        <v xml:space="preserve">  </v>
      </c>
    </row>
    <row r="95" spans="8:8" x14ac:dyDescent="0.25">
      <c r="H95" s="649" t="str">
        <f t="shared" si="19"/>
        <v xml:space="preserve">  </v>
      </c>
    </row>
    <row r="96" spans="8:8" x14ac:dyDescent="0.25">
      <c r="H96" s="649" t="str">
        <f t="shared" si="19"/>
        <v xml:space="preserve">  </v>
      </c>
    </row>
    <row r="97" spans="8:8" x14ac:dyDescent="0.25">
      <c r="H97" s="444" t="str">
        <f t="shared" si="19"/>
        <v xml:space="preserve">  </v>
      </c>
    </row>
    <row r="98" spans="8:8" x14ac:dyDescent="0.25">
      <c r="H98" s="444" t="str">
        <f t="shared" si="19"/>
        <v xml:space="preserve">  </v>
      </c>
    </row>
    <row r="99" spans="8:8" x14ac:dyDescent="0.25">
      <c r="H99" s="444" t="str">
        <f t="shared" si="19"/>
        <v xml:space="preserve">  </v>
      </c>
    </row>
    <row r="100" spans="8:8" x14ac:dyDescent="0.25">
      <c r="H100" s="649" t="str">
        <f t="shared" si="19"/>
        <v xml:space="preserve">  </v>
      </c>
    </row>
    <row r="101" spans="8:8" x14ac:dyDescent="0.25">
      <c r="H101" s="649" t="str">
        <f t="shared" si="19"/>
        <v xml:space="preserve">  </v>
      </c>
    </row>
    <row r="102" spans="8:8" x14ac:dyDescent="0.25">
      <c r="H102" s="444" t="str">
        <f t="shared" si="19"/>
        <v xml:space="preserve">  </v>
      </c>
    </row>
    <row r="103" spans="8:8" x14ac:dyDescent="0.25">
      <c r="H103" s="444" t="str">
        <f t="shared" si="19"/>
        <v xml:space="preserve">  </v>
      </c>
    </row>
    <row r="104" spans="8:8" x14ac:dyDescent="0.25">
      <c r="H104" s="444" t="str">
        <f t="shared" si="19"/>
        <v xml:space="preserve">  </v>
      </c>
    </row>
    <row r="105" spans="8:8" x14ac:dyDescent="0.25">
      <c r="H105" s="444" t="str">
        <f t="shared" si="19"/>
        <v xml:space="preserve">  </v>
      </c>
    </row>
    <row r="106" spans="8:8" x14ac:dyDescent="0.25">
      <c r="H106" s="444" t="str">
        <f t="shared" si="19"/>
        <v xml:space="preserve">  </v>
      </c>
    </row>
    <row r="107" spans="8:8" x14ac:dyDescent="0.25">
      <c r="H107" s="444" t="str">
        <f t="shared" si="19"/>
        <v xml:space="preserve">  </v>
      </c>
    </row>
    <row r="108" spans="8:8" x14ac:dyDescent="0.25">
      <c r="H108" s="444" t="str">
        <f t="shared" si="19"/>
        <v xml:space="preserve">  </v>
      </c>
    </row>
    <row r="109" spans="8:8" x14ac:dyDescent="0.25">
      <c r="H109" s="444" t="str">
        <f t="shared" si="19"/>
        <v xml:space="preserve">  </v>
      </c>
    </row>
    <row r="110" spans="8:8" x14ac:dyDescent="0.25">
      <c r="H110" s="444" t="str">
        <f t="shared" si="19"/>
        <v xml:space="preserve">  </v>
      </c>
    </row>
    <row r="111" spans="8:8" x14ac:dyDescent="0.25">
      <c r="H111" s="444" t="str">
        <f t="shared" si="19"/>
        <v xml:space="preserve">  </v>
      </c>
    </row>
    <row r="112" spans="8:8" x14ac:dyDescent="0.25">
      <c r="H112" s="649" t="str">
        <f t="shared" si="19"/>
        <v xml:space="preserve">  </v>
      </c>
    </row>
    <row r="113" spans="8:8" x14ac:dyDescent="0.25">
      <c r="H113" s="649" t="str">
        <f t="shared" si="19"/>
        <v xml:space="preserve">  </v>
      </c>
    </row>
    <row r="114" spans="8:8" x14ac:dyDescent="0.25">
      <c r="H114" s="444" t="str">
        <f t="shared" si="19"/>
        <v xml:space="preserve">  </v>
      </c>
    </row>
    <row r="115" spans="8:8" x14ac:dyDescent="0.25">
      <c r="H115" s="649" t="str">
        <f t="shared" si="19"/>
        <v xml:space="preserve">  </v>
      </c>
    </row>
    <row r="116" spans="8:8" x14ac:dyDescent="0.25">
      <c r="H116" s="649" t="str">
        <f t="shared" si="19"/>
        <v xml:space="preserve">  </v>
      </c>
    </row>
    <row r="117" spans="8:8" x14ac:dyDescent="0.25">
      <c r="H117" s="444" t="str">
        <f t="shared" si="19"/>
        <v xml:space="preserve">  </v>
      </c>
    </row>
    <row r="118" spans="8:8" x14ac:dyDescent="0.25">
      <c r="H118" s="444" t="str">
        <f t="shared" si="19"/>
        <v xml:space="preserve">  </v>
      </c>
    </row>
    <row r="119" spans="8:8" x14ac:dyDescent="0.25">
      <c r="H119" s="444" t="str">
        <f t="shared" si="19"/>
        <v xml:space="preserve">  </v>
      </c>
    </row>
    <row r="120" spans="8:8" x14ac:dyDescent="0.25">
      <c r="H120" s="444" t="str">
        <f t="shared" si="19"/>
        <v xml:space="preserve">  </v>
      </c>
    </row>
    <row r="121" spans="8:8" x14ac:dyDescent="0.25">
      <c r="H121" s="444" t="str">
        <f t="shared" si="19"/>
        <v xml:space="preserve">  </v>
      </c>
    </row>
    <row r="122" spans="8:8" x14ac:dyDescent="0.25">
      <c r="H122" s="444" t="str">
        <f t="shared" si="19"/>
        <v xml:space="preserve">  </v>
      </c>
    </row>
    <row r="123" spans="8:8" x14ac:dyDescent="0.25">
      <c r="H123" s="444" t="str">
        <f t="shared" si="19"/>
        <v xml:space="preserve">  </v>
      </c>
    </row>
    <row r="124" spans="8:8" x14ac:dyDescent="0.25">
      <c r="H124" s="444" t="str">
        <f t="shared" si="19"/>
        <v xml:space="preserve">  </v>
      </c>
    </row>
    <row r="125" spans="8:8" x14ac:dyDescent="0.25">
      <c r="H125" s="649" t="str">
        <f t="shared" si="19"/>
        <v xml:space="preserve">  </v>
      </c>
    </row>
    <row r="126" spans="8:8" x14ac:dyDescent="0.25">
      <c r="H126" s="649" t="str">
        <f t="shared" si="19"/>
        <v xml:space="preserve">  </v>
      </c>
    </row>
    <row r="127" spans="8:8" x14ac:dyDescent="0.25">
      <c r="H127" s="444" t="str">
        <f t="shared" si="19"/>
        <v xml:space="preserve">  </v>
      </c>
    </row>
    <row r="128" spans="8:8" x14ac:dyDescent="0.25">
      <c r="H128" s="444" t="str">
        <f t="shared" si="19"/>
        <v xml:space="preserve">  </v>
      </c>
    </row>
    <row r="129" spans="8:8" x14ac:dyDescent="0.25">
      <c r="H129" s="444" t="str">
        <f t="shared" si="19"/>
        <v xml:space="preserve">  </v>
      </c>
    </row>
    <row r="130" spans="8:8" x14ac:dyDescent="0.25">
      <c r="H130" s="444" t="str">
        <f t="shared" si="19"/>
        <v xml:space="preserve">  </v>
      </c>
    </row>
    <row r="131" spans="8:8" x14ac:dyDescent="0.25">
      <c r="H131" s="444" t="str">
        <f t="shared" si="19"/>
        <v xml:space="preserve">  </v>
      </c>
    </row>
    <row r="132" spans="8:8" x14ac:dyDescent="0.25">
      <c r="H132" s="444" t="str">
        <f t="shared" si="19"/>
        <v xml:space="preserve">  </v>
      </c>
    </row>
    <row r="133" spans="8:8" x14ac:dyDescent="0.25">
      <c r="H133" s="650" t="str">
        <f t="shared" si="19"/>
        <v xml:space="preserve">  </v>
      </c>
    </row>
    <row r="134" spans="8:8" x14ac:dyDescent="0.25">
      <c r="H134" s="650" t="str">
        <f t="shared" si="19"/>
        <v xml:space="preserve">  </v>
      </c>
    </row>
    <row r="135" spans="8:8" x14ac:dyDescent="0.25">
      <c r="H135" s="444" t="str">
        <f t="shared" si="19"/>
        <v xml:space="preserve">  </v>
      </c>
    </row>
    <row r="136" spans="8:8" x14ac:dyDescent="0.25">
      <c r="H136" s="444" t="str">
        <f t="shared" si="19"/>
        <v xml:space="preserve">  </v>
      </c>
    </row>
    <row r="137" spans="8:8" x14ac:dyDescent="0.25">
      <c r="H137" s="444" t="str">
        <f t="shared" si="19"/>
        <v xml:space="preserve">  </v>
      </c>
    </row>
    <row r="138" spans="8:8" x14ac:dyDescent="0.25">
      <c r="H138" s="444" t="str">
        <f t="shared" ref="H138:H144" si="20">IFERROR(G138/F138,"  ")</f>
        <v xml:space="preserve">  </v>
      </c>
    </row>
    <row r="139" spans="8:8" x14ac:dyDescent="0.25">
      <c r="H139" s="444" t="str">
        <f t="shared" si="20"/>
        <v xml:space="preserve">  </v>
      </c>
    </row>
    <row r="140" spans="8:8" x14ac:dyDescent="0.25">
      <c r="H140" s="649" t="str">
        <f t="shared" si="20"/>
        <v xml:space="preserve">  </v>
      </c>
    </row>
    <row r="141" spans="8:8" x14ac:dyDescent="0.25">
      <c r="H141" s="649" t="str">
        <f t="shared" si="20"/>
        <v xml:space="preserve">  </v>
      </c>
    </row>
    <row r="142" spans="8:8" x14ac:dyDescent="0.25">
      <c r="H142" s="649" t="str">
        <f t="shared" si="20"/>
        <v xml:space="preserve">  </v>
      </c>
    </row>
    <row r="143" spans="8:8" x14ac:dyDescent="0.25">
      <c r="H143" s="649" t="str">
        <f t="shared" si="20"/>
        <v xml:space="preserve">  </v>
      </c>
    </row>
    <row r="144" spans="8:8" x14ac:dyDescent="0.25">
      <c r="H144" s="444" t="str">
        <f t="shared" si="20"/>
        <v xml:space="preserve">  </v>
      </c>
    </row>
    <row r="145" spans="8:8" x14ac:dyDescent="0.25">
      <c r="H145" s="195"/>
    </row>
    <row r="146" spans="8:8" x14ac:dyDescent="0.25">
      <c r="H146" s="195"/>
    </row>
    <row r="147" spans="8:8" x14ac:dyDescent="0.25">
      <c r="H147" s="195"/>
    </row>
    <row r="148" spans="8:8" x14ac:dyDescent="0.25">
      <c r="H148" s="195"/>
    </row>
    <row r="149" spans="8:8" x14ac:dyDescent="0.25">
      <c r="H149" s="195"/>
    </row>
    <row r="150" spans="8:8" x14ac:dyDescent="0.25">
      <c r="H150" s="195"/>
    </row>
    <row r="151" spans="8:8" x14ac:dyDescent="0.25">
      <c r="H151" s="195"/>
    </row>
    <row r="152" spans="8:8" x14ac:dyDescent="0.25">
      <c r="H152" s="195"/>
    </row>
    <row r="153" spans="8:8" x14ac:dyDescent="0.25">
      <c r="H153" s="195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9"/>
  <sheetViews>
    <sheetView showGridLines="0" zoomScale="75" zoomScaleNormal="75" workbookViewId="0">
      <selection activeCell="D51" sqref="D51"/>
    </sheetView>
  </sheetViews>
  <sheetFormatPr defaultColWidth="9.140625"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7" customWidth="1"/>
    <col min="5" max="7" width="20.7109375" style="2" customWidth="1"/>
    <col min="8" max="8" width="21.28515625" style="2" customWidth="1"/>
    <col min="9" max="9" width="20.140625" style="2" customWidth="1"/>
    <col min="10" max="10" width="18.4257812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81" t="s">
        <v>209</v>
      </c>
    </row>
    <row r="2" spans="2:24" ht="20.25" x14ac:dyDescent="0.3">
      <c r="B2" s="661" t="s">
        <v>37</v>
      </c>
      <c r="C2" s="661"/>
      <c r="D2" s="661"/>
      <c r="E2" s="661"/>
      <c r="F2" s="661"/>
      <c r="G2" s="661"/>
      <c r="H2" s="661"/>
      <c r="I2" s="1"/>
    </row>
    <row r="3" spans="2:24" ht="19.5" thickBot="1" x14ac:dyDescent="0.35">
      <c r="C3" s="1"/>
      <c r="D3" s="28"/>
      <c r="E3" s="1"/>
      <c r="F3" s="1"/>
      <c r="G3" s="1"/>
      <c r="H3" s="68" t="s">
        <v>3</v>
      </c>
      <c r="I3" s="1"/>
    </row>
    <row r="4" spans="2:24" ht="36.75" customHeight="1" x14ac:dyDescent="0.25">
      <c r="B4" s="662" t="s">
        <v>4</v>
      </c>
      <c r="C4" s="664" t="s">
        <v>6</v>
      </c>
      <c r="D4" s="666" t="s">
        <v>805</v>
      </c>
      <c r="E4" s="668" t="s">
        <v>806</v>
      </c>
      <c r="F4" s="670" t="s">
        <v>807</v>
      </c>
      <c r="G4" s="671"/>
      <c r="H4" s="672" t="s">
        <v>808</v>
      </c>
      <c r="I4" s="674"/>
      <c r="J4" s="675"/>
      <c r="K4" s="674"/>
      <c r="L4" s="675"/>
      <c r="M4" s="674"/>
      <c r="N4" s="675"/>
      <c r="O4" s="674"/>
      <c r="P4" s="675"/>
      <c r="Q4" s="674"/>
      <c r="R4" s="675"/>
      <c r="S4" s="675"/>
      <c r="T4" s="675"/>
      <c r="U4" s="3"/>
      <c r="V4" s="3"/>
      <c r="W4" s="3"/>
      <c r="X4" s="3"/>
    </row>
    <row r="5" spans="2:24" ht="30.75" customHeight="1" thickBot="1" x14ac:dyDescent="0.3">
      <c r="B5" s="663"/>
      <c r="C5" s="665"/>
      <c r="D5" s="667"/>
      <c r="E5" s="669"/>
      <c r="F5" s="424" t="s">
        <v>0</v>
      </c>
      <c r="G5" s="230" t="s">
        <v>46</v>
      </c>
      <c r="H5" s="673"/>
      <c r="I5" s="674"/>
      <c r="J5" s="674"/>
      <c r="K5" s="674"/>
      <c r="L5" s="674"/>
      <c r="M5" s="674"/>
      <c r="N5" s="674"/>
      <c r="O5" s="674"/>
      <c r="P5" s="675"/>
      <c r="Q5" s="674"/>
      <c r="R5" s="675"/>
      <c r="S5" s="675"/>
      <c r="T5" s="675"/>
      <c r="U5" s="3"/>
      <c r="V5" s="3"/>
      <c r="W5" s="3"/>
      <c r="X5" s="3"/>
    </row>
    <row r="6" spans="2:24" s="33" customFormat="1" ht="35.25" customHeight="1" x14ac:dyDescent="0.3">
      <c r="B6" s="153" t="s">
        <v>53</v>
      </c>
      <c r="C6" s="69" t="s">
        <v>81</v>
      </c>
      <c r="D6" s="88">
        <v>134149175</v>
      </c>
      <c r="E6" s="423">
        <v>183723662</v>
      </c>
      <c r="F6" s="425">
        <v>183723662</v>
      </c>
      <c r="G6" s="423">
        <v>148106981.52000001</v>
      </c>
      <c r="H6" s="294">
        <f t="shared" ref="H6:H39" si="0">IFERROR(G6/F6,"  ")</f>
        <v>0.80613993814253504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2:24" s="33" customFormat="1" ht="35.25" customHeight="1" x14ac:dyDescent="0.3">
      <c r="B7" s="150" t="s">
        <v>54</v>
      </c>
      <c r="C7" s="38" t="s">
        <v>119</v>
      </c>
      <c r="D7" s="87">
        <v>191366113</v>
      </c>
      <c r="E7" s="290">
        <v>204545361</v>
      </c>
      <c r="F7" s="426">
        <v>204545361</v>
      </c>
      <c r="G7" s="290">
        <v>204052469.97999999</v>
      </c>
      <c r="H7" s="295">
        <f t="shared" si="0"/>
        <v>0.99759030946685701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2:24" s="33" customFormat="1" ht="35.25" customHeight="1" x14ac:dyDescent="0.3">
      <c r="B8" s="150" t="s">
        <v>55</v>
      </c>
      <c r="C8" s="38" t="s">
        <v>120</v>
      </c>
      <c r="D8" s="87">
        <v>223228571</v>
      </c>
      <c r="E8" s="290">
        <v>238602159</v>
      </c>
      <c r="F8" s="426">
        <v>238602159</v>
      </c>
      <c r="G8" s="290">
        <v>237939867</v>
      </c>
      <c r="H8" s="295">
        <f t="shared" si="0"/>
        <v>0.9972242832890712</v>
      </c>
      <c r="I8" s="45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2:24" s="33" customFormat="1" ht="35.25" customHeight="1" x14ac:dyDescent="0.3">
      <c r="B9" s="150" t="s">
        <v>56</v>
      </c>
      <c r="C9" s="38" t="s">
        <v>572</v>
      </c>
      <c r="D9" s="87">
        <v>232</v>
      </c>
      <c r="E9" s="290">
        <v>234</v>
      </c>
      <c r="F9" s="426">
        <v>234</v>
      </c>
      <c r="G9" s="290">
        <v>243</v>
      </c>
      <c r="H9" s="295">
        <f t="shared" si="0"/>
        <v>1.0384615384615385</v>
      </c>
      <c r="I9" s="455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2:24" s="33" customFormat="1" ht="35.25" customHeight="1" x14ac:dyDescent="0.3">
      <c r="B10" s="150" t="s">
        <v>124</v>
      </c>
      <c r="C10" s="151" t="s">
        <v>121</v>
      </c>
      <c r="D10" s="87">
        <v>210</v>
      </c>
      <c r="E10" s="290">
        <v>212</v>
      </c>
      <c r="F10" s="426">
        <v>212</v>
      </c>
      <c r="G10" s="290">
        <v>212</v>
      </c>
      <c r="H10" s="295">
        <f t="shared" si="0"/>
        <v>1</v>
      </c>
      <c r="I10" s="45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2:24" s="33" customFormat="1" ht="35.25" customHeight="1" x14ac:dyDescent="0.3">
      <c r="B11" s="150" t="s">
        <v>123</v>
      </c>
      <c r="C11" s="151" t="s">
        <v>122</v>
      </c>
      <c r="D11" s="87">
        <v>22</v>
      </c>
      <c r="E11" s="290">
        <v>22</v>
      </c>
      <c r="F11" s="426">
        <v>22</v>
      </c>
      <c r="G11" s="290">
        <v>31</v>
      </c>
      <c r="H11" s="295">
        <f t="shared" si="0"/>
        <v>1.4090909090909092</v>
      </c>
      <c r="I11" s="455"/>
      <c r="J11" s="455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s="33" customFormat="1" ht="35.25" customHeight="1" x14ac:dyDescent="0.3">
      <c r="B12" s="150" t="s">
        <v>97</v>
      </c>
      <c r="C12" s="152" t="s">
        <v>7</v>
      </c>
      <c r="D12" s="87"/>
      <c r="E12" s="290"/>
      <c r="F12" s="426"/>
      <c r="G12" s="290"/>
      <c r="H12" s="295" t="str">
        <f t="shared" si="0"/>
        <v xml:space="preserve">  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s="33" customFormat="1" ht="35.25" customHeight="1" x14ac:dyDescent="0.3">
      <c r="B13" s="150" t="s">
        <v>98</v>
      </c>
      <c r="C13" s="152" t="s">
        <v>71</v>
      </c>
      <c r="D13" s="289"/>
      <c r="E13" s="291"/>
      <c r="F13" s="426"/>
      <c r="G13" s="290"/>
      <c r="H13" s="295" t="str">
        <f t="shared" si="0"/>
        <v xml:space="preserve">  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s="33" customFormat="1" ht="35.25" customHeight="1" x14ac:dyDescent="0.3">
      <c r="B14" s="150" t="s">
        <v>99</v>
      </c>
      <c r="C14" s="152" t="s">
        <v>8</v>
      </c>
      <c r="D14" s="289"/>
      <c r="E14" s="291"/>
      <c r="F14" s="426"/>
      <c r="G14" s="290"/>
      <c r="H14" s="295" t="str">
        <f t="shared" si="0"/>
        <v xml:space="preserve">  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33" customFormat="1" ht="35.25" customHeight="1" x14ac:dyDescent="0.3">
      <c r="B15" s="150" t="s">
        <v>100</v>
      </c>
      <c r="C15" s="152" t="s">
        <v>72</v>
      </c>
      <c r="D15" s="289"/>
      <c r="E15" s="291"/>
      <c r="F15" s="426"/>
      <c r="G15" s="290"/>
      <c r="H15" s="295" t="str">
        <f t="shared" si="0"/>
        <v xml:space="preserve">  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33" customFormat="1" ht="35.25" customHeight="1" x14ac:dyDescent="0.3">
      <c r="B16" s="150" t="s">
        <v>101</v>
      </c>
      <c r="C16" s="38" t="s">
        <v>9</v>
      </c>
      <c r="D16" s="289"/>
      <c r="E16" s="291"/>
      <c r="F16" s="426"/>
      <c r="G16" s="290"/>
      <c r="H16" s="295" t="str">
        <f t="shared" si="0"/>
        <v xml:space="preserve">  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4" s="33" customFormat="1" ht="35.25" customHeight="1" x14ac:dyDescent="0.3">
      <c r="B17" s="150" t="s">
        <v>102</v>
      </c>
      <c r="C17" s="38" t="s">
        <v>73</v>
      </c>
      <c r="D17" s="287"/>
      <c r="E17" s="292"/>
      <c r="F17" s="426"/>
      <c r="G17" s="290"/>
      <c r="H17" s="295" t="str">
        <f t="shared" si="0"/>
        <v xml:space="preserve">  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4" s="33" customFormat="1" ht="35.25" customHeight="1" x14ac:dyDescent="0.3">
      <c r="B18" s="150" t="s">
        <v>103</v>
      </c>
      <c r="C18" s="38" t="s">
        <v>10</v>
      </c>
      <c r="D18" s="287"/>
      <c r="E18" s="292"/>
      <c r="F18" s="426"/>
      <c r="G18" s="290"/>
      <c r="H18" s="295" t="str">
        <f t="shared" si="0"/>
        <v xml:space="preserve">  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s="33" customFormat="1" ht="35.25" customHeight="1" x14ac:dyDescent="0.3">
      <c r="B19" s="150" t="s">
        <v>104</v>
      </c>
      <c r="C19" s="152" t="s">
        <v>74</v>
      </c>
      <c r="D19" s="287"/>
      <c r="E19" s="292"/>
      <c r="F19" s="426"/>
      <c r="G19" s="290"/>
      <c r="H19" s="295" t="str">
        <f t="shared" si="0"/>
        <v xml:space="preserve">  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s="33" customFormat="1" ht="35.25" customHeight="1" x14ac:dyDescent="0.3">
      <c r="B20" s="150" t="s">
        <v>105</v>
      </c>
      <c r="C20" s="38" t="s">
        <v>83</v>
      </c>
      <c r="D20" s="287"/>
      <c r="E20" s="292"/>
      <c r="F20" s="426"/>
      <c r="G20" s="290"/>
      <c r="H20" s="295" t="str">
        <f t="shared" si="0"/>
        <v xml:space="preserve">  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33" customFormat="1" ht="35.25" customHeight="1" x14ac:dyDescent="0.3">
      <c r="B21" s="150" t="s">
        <v>63</v>
      </c>
      <c r="C21" s="38" t="s">
        <v>82</v>
      </c>
      <c r="D21" s="287"/>
      <c r="E21" s="292"/>
      <c r="F21" s="426"/>
      <c r="G21" s="290"/>
      <c r="H21" s="295" t="str">
        <f t="shared" si="0"/>
        <v xml:space="preserve">  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s="33" customFormat="1" ht="35.25" customHeight="1" x14ac:dyDescent="0.3">
      <c r="B22" s="150" t="s">
        <v>106</v>
      </c>
      <c r="C22" s="38" t="s">
        <v>75</v>
      </c>
      <c r="D22" s="287"/>
      <c r="E22" s="292"/>
      <c r="F22" s="426"/>
      <c r="G22" s="290"/>
      <c r="H22" s="295" t="str">
        <f t="shared" si="0"/>
        <v xml:space="preserve">  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33" customFormat="1" ht="35.25" customHeight="1" x14ac:dyDescent="0.3">
      <c r="B23" s="150" t="s">
        <v>107</v>
      </c>
      <c r="C23" s="38" t="s">
        <v>76</v>
      </c>
      <c r="D23" s="287"/>
      <c r="E23" s="292"/>
      <c r="F23" s="426"/>
      <c r="G23" s="290"/>
      <c r="H23" s="295" t="str">
        <f t="shared" si="0"/>
        <v xml:space="preserve">  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33" customFormat="1" ht="35.25" customHeight="1" x14ac:dyDescent="0.3">
      <c r="B24" s="150" t="s">
        <v>108</v>
      </c>
      <c r="C24" s="38" t="s">
        <v>77</v>
      </c>
      <c r="D24" s="287">
        <v>341772</v>
      </c>
      <c r="E24" s="292">
        <v>341772</v>
      </c>
      <c r="F24" s="426">
        <v>341772</v>
      </c>
      <c r="G24" s="290">
        <v>339623</v>
      </c>
      <c r="H24" s="295">
        <f t="shared" si="0"/>
        <v>0.99371218239059955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33" customFormat="1" ht="35.25" customHeight="1" x14ac:dyDescent="0.3">
      <c r="B25" s="150" t="s">
        <v>109</v>
      </c>
      <c r="C25" s="38" t="s">
        <v>78</v>
      </c>
      <c r="D25" s="287">
        <v>3</v>
      </c>
      <c r="E25" s="292">
        <v>3</v>
      </c>
      <c r="F25" s="426">
        <v>3</v>
      </c>
      <c r="G25" s="290">
        <v>3</v>
      </c>
      <c r="H25" s="295">
        <f t="shared" si="0"/>
        <v>1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33" customFormat="1" ht="35.25" customHeight="1" x14ac:dyDescent="0.3">
      <c r="B26" s="150" t="s">
        <v>110</v>
      </c>
      <c r="C26" s="38" t="s">
        <v>11</v>
      </c>
      <c r="D26" s="287">
        <v>7200000</v>
      </c>
      <c r="E26" s="292">
        <v>7200000</v>
      </c>
      <c r="F26" s="426">
        <v>7200000</v>
      </c>
      <c r="G26" s="290">
        <v>7081705</v>
      </c>
      <c r="H26" s="295">
        <f t="shared" si="0"/>
        <v>0.98357013888888889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33" customFormat="1" ht="35.25" customHeight="1" x14ac:dyDescent="0.3">
      <c r="B27" s="150" t="s">
        <v>111</v>
      </c>
      <c r="C27" s="38" t="s">
        <v>79</v>
      </c>
      <c r="D27" s="287">
        <v>690000</v>
      </c>
      <c r="E27" s="292">
        <v>550000</v>
      </c>
      <c r="F27" s="426">
        <v>550000</v>
      </c>
      <c r="G27" s="290">
        <v>259868</v>
      </c>
      <c r="H27" s="295">
        <f t="shared" si="0"/>
        <v>0.4724872727272727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37" customFormat="1" ht="35.25" customHeight="1" x14ac:dyDescent="0.2">
      <c r="B28" s="150" t="s">
        <v>112</v>
      </c>
      <c r="C28" s="152" t="s">
        <v>80</v>
      </c>
      <c r="D28" s="287">
        <v>100000</v>
      </c>
      <c r="E28" s="292">
        <v>100000</v>
      </c>
      <c r="F28" s="426">
        <v>100000</v>
      </c>
      <c r="G28" s="290">
        <v>130633</v>
      </c>
      <c r="H28" s="295">
        <f t="shared" si="0"/>
        <v>1.30633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2:24" s="33" customFormat="1" ht="35.25" customHeight="1" x14ac:dyDescent="0.3">
      <c r="B29" s="150" t="s">
        <v>113</v>
      </c>
      <c r="C29" s="38" t="s">
        <v>12</v>
      </c>
      <c r="D29" s="287"/>
      <c r="E29" s="292"/>
      <c r="F29" s="426"/>
      <c r="G29" s="290"/>
      <c r="H29" s="295" t="str">
        <f t="shared" si="0"/>
        <v xml:space="preserve">  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33" customFormat="1" ht="35.25" customHeight="1" x14ac:dyDescent="0.3">
      <c r="B30" s="150" t="s">
        <v>114</v>
      </c>
      <c r="C30" s="38" t="s">
        <v>47</v>
      </c>
      <c r="D30" s="287"/>
      <c r="E30" s="292"/>
      <c r="F30" s="426"/>
      <c r="G30" s="290"/>
      <c r="H30" s="295" t="str">
        <f t="shared" si="0"/>
        <v xml:space="preserve">  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33" customFormat="1" ht="35.25" customHeight="1" x14ac:dyDescent="0.3">
      <c r="B31" s="150" t="s">
        <v>64</v>
      </c>
      <c r="C31" s="38" t="s">
        <v>13</v>
      </c>
      <c r="D31" s="287">
        <v>528000</v>
      </c>
      <c r="E31" s="292">
        <v>484795</v>
      </c>
      <c r="F31" s="426">
        <v>484795</v>
      </c>
      <c r="G31" s="290">
        <v>607487.82999999996</v>
      </c>
      <c r="H31" s="295">
        <f t="shared" si="0"/>
        <v>1.2530818799698842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s="33" customFormat="1" ht="35.25" customHeight="1" x14ac:dyDescent="0.3">
      <c r="B32" s="150" t="s">
        <v>115</v>
      </c>
      <c r="C32" s="38" t="s">
        <v>47</v>
      </c>
      <c r="D32" s="287">
        <v>12</v>
      </c>
      <c r="E32" s="292">
        <v>14</v>
      </c>
      <c r="F32" s="426">
        <v>14</v>
      </c>
      <c r="G32" s="290">
        <v>17</v>
      </c>
      <c r="H32" s="295">
        <f t="shared" si="0"/>
        <v>1.2142857142857142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2:24" s="33" customFormat="1" ht="35.25" customHeight="1" x14ac:dyDescent="0.3">
      <c r="B33" s="150" t="s">
        <v>116</v>
      </c>
      <c r="C33" s="38" t="s">
        <v>14</v>
      </c>
      <c r="D33" s="287"/>
      <c r="E33" s="292"/>
      <c r="F33" s="426"/>
      <c r="G33" s="290"/>
      <c r="H33" s="295" t="str">
        <f t="shared" si="0"/>
        <v xml:space="preserve">  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s="33" customFormat="1" ht="35.25" customHeight="1" x14ac:dyDescent="0.3">
      <c r="B34" s="150" t="s">
        <v>117</v>
      </c>
      <c r="C34" s="38" t="s">
        <v>15</v>
      </c>
      <c r="D34" s="287">
        <v>1200000</v>
      </c>
      <c r="E34" s="292">
        <v>1200000</v>
      </c>
      <c r="F34" s="426">
        <v>1200000</v>
      </c>
      <c r="G34" s="290">
        <v>2477207</v>
      </c>
      <c r="H34" s="295">
        <f t="shared" si="0"/>
        <v>2.0643391666666666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2:24" s="33" customFormat="1" ht="35.25" customHeight="1" x14ac:dyDescent="0.3">
      <c r="B35" s="150" t="s">
        <v>118</v>
      </c>
      <c r="C35" s="38" t="s">
        <v>16</v>
      </c>
      <c r="D35" s="287"/>
      <c r="E35" s="292"/>
      <c r="F35" s="426"/>
      <c r="G35" s="290"/>
      <c r="H35" s="295" t="str">
        <f t="shared" si="0"/>
        <v xml:space="preserve">  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2:24" s="33" customFormat="1" ht="35.25" customHeight="1" x14ac:dyDescent="0.3">
      <c r="B36" s="150" t="s">
        <v>65</v>
      </c>
      <c r="C36" s="38" t="s">
        <v>17</v>
      </c>
      <c r="D36" s="287">
        <v>200000</v>
      </c>
      <c r="E36" s="292">
        <v>200000</v>
      </c>
      <c r="F36" s="426">
        <v>200000</v>
      </c>
      <c r="G36" s="290">
        <v>897516</v>
      </c>
      <c r="H36" s="295">
        <f t="shared" si="0"/>
        <v>4.4875800000000003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2:24" s="33" customFormat="1" ht="35.25" customHeight="1" x14ac:dyDescent="0.3">
      <c r="B37" s="150" t="s">
        <v>270</v>
      </c>
      <c r="C37" s="38" t="s">
        <v>269</v>
      </c>
      <c r="D37" s="287"/>
      <c r="E37" s="292"/>
      <c r="F37" s="426"/>
      <c r="G37" s="290"/>
      <c r="H37" s="295" t="str">
        <f t="shared" ref="H37" si="1">IFERROR(G37/F37,"  ")</f>
        <v xml:space="preserve">  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2:24" s="33" customFormat="1" ht="35.25" customHeight="1" x14ac:dyDescent="0.3">
      <c r="B38" s="150" t="s">
        <v>809</v>
      </c>
      <c r="C38" s="38" t="s">
        <v>811</v>
      </c>
      <c r="D38" s="287">
        <v>10775110</v>
      </c>
      <c r="E38" s="292">
        <v>10775110</v>
      </c>
      <c r="F38" s="426">
        <v>10775110</v>
      </c>
      <c r="G38" s="290">
        <v>11100221</v>
      </c>
      <c r="H38" s="295">
        <f t="shared" ref="H38" si="2">IFERROR(G38/F38,"  ")</f>
        <v>1.030172406592601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2:24" s="33" customFormat="1" ht="35.25" customHeight="1" thickBot="1" x14ac:dyDescent="0.35">
      <c r="B39" s="148" t="s">
        <v>810</v>
      </c>
      <c r="C39" s="149" t="s">
        <v>47</v>
      </c>
      <c r="D39" s="288">
        <v>232</v>
      </c>
      <c r="E39" s="293">
        <v>232</v>
      </c>
      <c r="F39" s="427">
        <v>232</v>
      </c>
      <c r="G39" s="297">
        <v>239</v>
      </c>
      <c r="H39" s="296">
        <f t="shared" si="0"/>
        <v>1.0301724137931034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2:24" s="33" customFormat="1" ht="9.75" customHeight="1" x14ac:dyDescent="0.3">
      <c r="B40" s="36"/>
      <c r="C40" s="111"/>
      <c r="D40" s="40"/>
      <c r="E40" s="111"/>
      <c r="F40" s="36"/>
      <c r="G40" s="36"/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2:24" s="33" customFormat="1" ht="20.100000000000001" customHeight="1" x14ac:dyDescent="0.3">
      <c r="B41" s="36"/>
      <c r="C41" s="11" t="s">
        <v>577</v>
      </c>
      <c r="D41" s="229"/>
      <c r="E41" s="132"/>
      <c r="F41" s="59"/>
      <c r="G41" s="36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2:24" s="33" customFormat="1" ht="20.100000000000001" customHeight="1" x14ac:dyDescent="0.3">
      <c r="B42" s="36"/>
      <c r="C42" s="132" t="s">
        <v>573</v>
      </c>
      <c r="D42" s="229"/>
      <c r="E42" s="132"/>
      <c r="F42" s="59"/>
      <c r="G42" s="36"/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2:24" s="33" customFormat="1" ht="20.100000000000001" customHeight="1" x14ac:dyDescent="0.3">
      <c r="B43" s="36"/>
      <c r="C43" s="676" t="s">
        <v>684</v>
      </c>
      <c r="D43" s="676"/>
      <c r="E43" s="676"/>
      <c r="F43" s="676"/>
      <c r="G43" s="36"/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2:24" x14ac:dyDescent="0.25">
      <c r="B44" s="112"/>
      <c r="C44" s="5"/>
      <c r="D44" s="29"/>
      <c r="E44" s="5"/>
      <c r="F44" s="112"/>
      <c r="G44" s="112"/>
      <c r="H44" s="1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677"/>
      <c r="C45" s="677"/>
      <c r="D45" s="11"/>
      <c r="E45" s="678"/>
      <c r="F45" s="678"/>
      <c r="G45" s="678"/>
      <c r="H45" s="678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24" customHeight="1" x14ac:dyDescent="0.25">
      <c r="B46" s="11"/>
      <c r="C46" s="11"/>
      <c r="D46" s="110"/>
      <c r="F46" s="11"/>
      <c r="G46" s="11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2"/>
      <c r="C47" s="5"/>
      <c r="D47" s="29"/>
      <c r="E47" s="5"/>
      <c r="F47" s="112"/>
      <c r="G47" s="112"/>
      <c r="H47" s="1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2"/>
      <c r="C48" s="3"/>
      <c r="D48" s="30"/>
      <c r="E48" s="3"/>
      <c r="F48" s="112"/>
      <c r="G48" s="112"/>
      <c r="H48" s="1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2"/>
      <c r="C49" s="3"/>
      <c r="D49" s="30"/>
      <c r="E49" s="3"/>
      <c r="F49" s="112"/>
      <c r="G49" s="112"/>
      <c r="H49" s="1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2"/>
      <c r="C50" s="3"/>
      <c r="D50" s="30"/>
      <c r="E50" s="3"/>
      <c r="F50" s="112"/>
      <c r="G50" s="112"/>
      <c r="H50" s="1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2"/>
      <c r="C51" s="6"/>
      <c r="D51" s="31"/>
      <c r="E51" s="6"/>
      <c r="F51" s="112"/>
      <c r="G51" s="112"/>
      <c r="H51" s="1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2"/>
      <c r="C52" s="6"/>
      <c r="D52" s="31"/>
      <c r="E52" s="6"/>
      <c r="F52" s="112"/>
      <c r="G52" s="112"/>
      <c r="H52" s="1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x14ac:dyDescent="0.25">
      <c r="B53" s="112"/>
      <c r="C53" s="6"/>
      <c r="D53" s="31"/>
      <c r="E53" s="6"/>
      <c r="F53" s="112"/>
      <c r="G53" s="112"/>
      <c r="H53" s="1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x14ac:dyDescent="0.25">
      <c r="B54" s="112"/>
      <c r="C54" s="6"/>
      <c r="D54" s="31"/>
      <c r="E54" s="6"/>
      <c r="F54" s="112"/>
      <c r="G54" s="112"/>
      <c r="H54" s="1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2"/>
      <c r="C55" s="6"/>
      <c r="D55" s="31"/>
      <c r="E55" s="6"/>
      <c r="F55" s="112"/>
      <c r="G55" s="112"/>
      <c r="H55" s="1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2"/>
      <c r="C56" s="6"/>
      <c r="D56" s="31"/>
      <c r="E56" s="6"/>
      <c r="F56" s="112"/>
      <c r="G56" s="112"/>
      <c r="H56" s="1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2"/>
      <c r="C57" s="3"/>
      <c r="D57" s="30"/>
      <c r="E57" s="3"/>
      <c r="F57" s="112"/>
      <c r="G57" s="112"/>
      <c r="H57" s="1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2"/>
      <c r="C58" s="3"/>
      <c r="D58" s="30"/>
      <c r="E58" s="3"/>
      <c r="F58" s="112"/>
      <c r="G58" s="112"/>
      <c r="H58" s="1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2"/>
      <c r="C59" s="3"/>
      <c r="D59" s="30"/>
      <c r="E59" s="3"/>
      <c r="F59" s="112"/>
      <c r="G59" s="112"/>
      <c r="H59" s="1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2"/>
      <c r="C60" s="6"/>
      <c r="D60" s="31"/>
      <c r="E60" s="6"/>
      <c r="F60" s="112"/>
      <c r="G60" s="112"/>
      <c r="H60" s="1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2"/>
      <c r="C61" s="6"/>
      <c r="D61" s="31"/>
      <c r="E61" s="6"/>
      <c r="F61" s="112"/>
      <c r="G61" s="112"/>
      <c r="H61" s="1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112"/>
      <c r="C62" s="6"/>
      <c r="D62" s="31"/>
      <c r="E62" s="6"/>
      <c r="F62" s="112"/>
      <c r="G62" s="112"/>
      <c r="H62" s="11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4" x14ac:dyDescent="0.25">
      <c r="B63" s="112"/>
      <c r="C63" s="6"/>
      <c r="D63" s="31"/>
      <c r="E63" s="6"/>
      <c r="F63" s="112"/>
      <c r="G63" s="112"/>
      <c r="H63" s="11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4" x14ac:dyDescent="0.25">
      <c r="B64" s="3"/>
      <c r="C64" s="3"/>
      <c r="D64" s="3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0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0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0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0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0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</sheetData>
  <mergeCells count="22">
    <mergeCell ref="C43:F43"/>
    <mergeCell ref="B45:C45"/>
    <mergeCell ref="E45:H4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28"/>
  <sheetViews>
    <sheetView showGridLines="0" zoomScale="75" zoomScaleNormal="75" zoomScaleSheetLayoutView="86" workbookViewId="0">
      <selection activeCell="C16" sqref="C16"/>
    </sheetView>
  </sheetViews>
  <sheetFormatPr defaultColWidth="9.140625"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1" spans="2:24" ht="18.75" x14ac:dyDescent="0.3">
      <c r="L1" s="181" t="s">
        <v>208</v>
      </c>
    </row>
    <row r="2" spans="2:24" ht="18.75" x14ac:dyDescent="0.3">
      <c r="B2" s="697" t="s">
        <v>38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26"/>
      <c r="N2" s="26"/>
      <c r="O2" s="26"/>
    </row>
    <row r="3" spans="2:24" ht="16.5" customHeight="1" thickBot="1" x14ac:dyDescent="0.35"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0"/>
    </row>
    <row r="4" spans="2:24" ht="25.5" customHeight="1" x14ac:dyDescent="0.25">
      <c r="B4" s="698" t="s">
        <v>4</v>
      </c>
      <c r="C4" s="698" t="s">
        <v>125</v>
      </c>
      <c r="D4" s="690" t="s">
        <v>266</v>
      </c>
      <c r="E4" s="691"/>
      <c r="F4" s="692"/>
      <c r="G4" s="690" t="s">
        <v>267</v>
      </c>
      <c r="H4" s="691"/>
      <c r="I4" s="692"/>
      <c r="J4" s="691" t="s">
        <v>212</v>
      </c>
      <c r="K4" s="691"/>
      <c r="L4" s="692"/>
      <c r="M4" s="25"/>
      <c r="N4" s="25"/>
      <c r="O4" s="674"/>
      <c r="P4" s="675"/>
      <c r="Q4" s="674"/>
      <c r="R4" s="675"/>
      <c r="S4" s="674"/>
      <c r="T4" s="675"/>
      <c r="U4" s="674"/>
      <c r="V4" s="675"/>
      <c r="W4" s="675"/>
      <c r="X4" s="675"/>
    </row>
    <row r="5" spans="2:24" ht="36.75" customHeight="1" thickBot="1" x14ac:dyDescent="0.3">
      <c r="B5" s="699"/>
      <c r="C5" s="699"/>
      <c r="D5" s="693"/>
      <c r="E5" s="694"/>
      <c r="F5" s="695"/>
      <c r="G5" s="693"/>
      <c r="H5" s="694"/>
      <c r="I5" s="695"/>
      <c r="J5" s="694"/>
      <c r="K5" s="694"/>
      <c r="L5" s="695"/>
      <c r="M5" s="24"/>
      <c r="N5" s="25"/>
      <c r="O5" s="674"/>
      <c r="P5" s="674"/>
      <c r="Q5" s="674"/>
      <c r="R5" s="674"/>
      <c r="S5" s="674"/>
      <c r="T5" s="675"/>
      <c r="U5" s="674"/>
      <c r="V5" s="675"/>
      <c r="W5" s="675"/>
      <c r="X5" s="675"/>
    </row>
    <row r="6" spans="2:24" s="33" customFormat="1" ht="36.75" customHeight="1" x14ac:dyDescent="0.3">
      <c r="B6" s="162"/>
      <c r="C6" s="236" t="s">
        <v>839</v>
      </c>
      <c r="D6" s="683">
        <v>209</v>
      </c>
      <c r="E6" s="684"/>
      <c r="F6" s="685"/>
      <c r="G6" s="683">
        <v>22</v>
      </c>
      <c r="H6" s="684"/>
      <c r="I6" s="685"/>
      <c r="J6" s="683"/>
      <c r="K6" s="684"/>
      <c r="L6" s="685"/>
      <c r="M6" s="41"/>
      <c r="N6" s="41"/>
      <c r="O6" s="42"/>
      <c r="P6" s="42"/>
      <c r="Q6" s="42"/>
      <c r="R6" s="42"/>
      <c r="S6" s="42"/>
      <c r="T6" s="36"/>
      <c r="U6" s="42"/>
      <c r="V6" s="36"/>
      <c r="W6" s="36"/>
      <c r="X6" s="36"/>
    </row>
    <row r="7" spans="2:24" s="33" customFormat="1" ht="24.95" customHeight="1" x14ac:dyDescent="0.3">
      <c r="B7" s="163"/>
      <c r="C7" s="237" t="s">
        <v>18</v>
      </c>
      <c r="D7" s="686"/>
      <c r="E7" s="687"/>
      <c r="F7" s="688"/>
      <c r="G7" s="696"/>
      <c r="H7" s="687"/>
      <c r="I7" s="688"/>
      <c r="J7" s="696"/>
      <c r="K7" s="687"/>
      <c r="L7" s="68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2:24" s="33" customFormat="1" ht="24.95" customHeight="1" x14ac:dyDescent="0.3">
      <c r="B8" s="163" t="s">
        <v>53</v>
      </c>
      <c r="C8" s="238"/>
      <c r="D8" s="686"/>
      <c r="E8" s="687"/>
      <c r="F8" s="688"/>
      <c r="G8" s="696"/>
      <c r="H8" s="687"/>
      <c r="I8" s="688"/>
      <c r="J8" s="696"/>
      <c r="K8" s="687"/>
      <c r="L8" s="688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2:24" s="33" customFormat="1" ht="24.95" customHeight="1" x14ac:dyDescent="0.3">
      <c r="B9" s="163" t="s">
        <v>54</v>
      </c>
      <c r="C9" s="238"/>
      <c r="D9" s="686"/>
      <c r="E9" s="687"/>
      <c r="F9" s="688"/>
      <c r="G9" s="696"/>
      <c r="H9" s="687"/>
      <c r="I9" s="688"/>
      <c r="J9" s="696"/>
      <c r="K9" s="687"/>
      <c r="L9" s="688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2:24" s="33" customFormat="1" ht="24.95" customHeight="1" x14ac:dyDescent="0.3">
      <c r="B10" s="163" t="s">
        <v>55</v>
      </c>
      <c r="C10" s="238"/>
      <c r="D10" s="686"/>
      <c r="E10" s="687"/>
      <c r="F10" s="688"/>
      <c r="G10" s="696"/>
      <c r="H10" s="687"/>
      <c r="I10" s="688"/>
      <c r="J10" s="696"/>
      <c r="K10" s="687"/>
      <c r="L10" s="688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2:24" s="33" customFormat="1" ht="24.95" customHeight="1" x14ac:dyDescent="0.3">
      <c r="B11" s="163" t="s">
        <v>56</v>
      </c>
      <c r="C11" s="238"/>
      <c r="D11" s="305"/>
      <c r="E11" s="306"/>
      <c r="F11" s="307"/>
      <c r="G11" s="308"/>
      <c r="H11" s="306"/>
      <c r="I11" s="307"/>
      <c r="J11" s="308"/>
      <c r="K11" s="306"/>
      <c r="L11" s="307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s="33" customFormat="1" ht="24.95" customHeight="1" x14ac:dyDescent="0.3">
      <c r="B12" s="163" t="s">
        <v>268</v>
      </c>
      <c r="C12" s="238"/>
      <c r="D12" s="686"/>
      <c r="E12" s="687"/>
      <c r="F12" s="688"/>
      <c r="G12" s="696"/>
      <c r="H12" s="687"/>
      <c r="I12" s="688"/>
      <c r="J12" s="696"/>
      <c r="K12" s="687"/>
      <c r="L12" s="688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s="33" customFormat="1" ht="4.5" customHeight="1" x14ac:dyDescent="0.3">
      <c r="B13" s="164"/>
      <c r="C13" s="239"/>
      <c r="D13" s="309"/>
      <c r="E13" s="310"/>
      <c r="F13" s="311"/>
      <c r="G13" s="309"/>
      <c r="H13" s="310"/>
      <c r="I13" s="311"/>
      <c r="J13" s="312"/>
      <c r="K13" s="310"/>
      <c r="L13" s="311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s="33" customFormat="1" ht="24.95" customHeight="1" x14ac:dyDescent="0.3">
      <c r="B14" s="163"/>
      <c r="C14" s="237" t="s">
        <v>19</v>
      </c>
      <c r="D14" s="686"/>
      <c r="E14" s="687"/>
      <c r="F14" s="688"/>
      <c r="G14" s="696"/>
      <c r="H14" s="687"/>
      <c r="I14" s="688"/>
      <c r="J14" s="696"/>
      <c r="K14" s="687"/>
      <c r="L14" s="68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33" customFormat="1" ht="24.95" customHeight="1" x14ac:dyDescent="0.3">
      <c r="B15" s="163" t="s">
        <v>53</v>
      </c>
      <c r="C15" s="240" t="s">
        <v>840</v>
      </c>
      <c r="D15" s="686">
        <v>3</v>
      </c>
      <c r="E15" s="687"/>
      <c r="F15" s="688"/>
      <c r="G15" s="696"/>
      <c r="H15" s="687"/>
      <c r="I15" s="688"/>
      <c r="J15" s="696"/>
      <c r="K15" s="687"/>
      <c r="L15" s="68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33" customFormat="1" ht="24.95" customHeight="1" x14ac:dyDescent="0.3">
      <c r="B16" s="163" t="s">
        <v>54</v>
      </c>
      <c r="C16" s="240"/>
      <c r="D16" s="686"/>
      <c r="E16" s="687"/>
      <c r="F16" s="688"/>
      <c r="G16" s="696"/>
      <c r="H16" s="687"/>
      <c r="I16" s="688"/>
      <c r="J16" s="696"/>
      <c r="K16" s="687"/>
      <c r="L16" s="688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5" s="33" customFormat="1" ht="24.95" customHeight="1" x14ac:dyDescent="0.3">
      <c r="B17" s="165" t="s">
        <v>55</v>
      </c>
      <c r="C17" s="241"/>
      <c r="D17" s="305"/>
      <c r="E17" s="306"/>
      <c r="F17" s="307"/>
      <c r="G17" s="308"/>
      <c r="H17" s="306"/>
      <c r="I17" s="307"/>
      <c r="J17" s="308"/>
      <c r="K17" s="306"/>
      <c r="L17" s="307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5" s="33" customFormat="1" ht="24.95" customHeight="1" x14ac:dyDescent="0.3">
      <c r="B18" s="165" t="s">
        <v>56</v>
      </c>
      <c r="C18" s="241"/>
      <c r="D18" s="686"/>
      <c r="E18" s="687"/>
      <c r="F18" s="688"/>
      <c r="G18" s="696"/>
      <c r="H18" s="687"/>
      <c r="I18" s="688"/>
      <c r="J18" s="696"/>
      <c r="K18" s="687"/>
      <c r="L18" s="688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5" s="33" customFormat="1" ht="24.95" customHeight="1" thickBot="1" x14ac:dyDescent="0.35">
      <c r="B19" s="163" t="s">
        <v>268</v>
      </c>
      <c r="C19" s="238"/>
      <c r="D19" s="700"/>
      <c r="E19" s="701"/>
      <c r="F19" s="702"/>
      <c r="G19" s="696"/>
      <c r="H19" s="687"/>
      <c r="I19" s="688"/>
      <c r="J19" s="696"/>
      <c r="K19" s="687"/>
      <c r="L19" s="688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5" s="23" customFormat="1" ht="36.75" customHeight="1" thickBot="1" x14ac:dyDescent="0.35">
      <c r="B20" s="679"/>
      <c r="C20" s="681" t="s">
        <v>838</v>
      </c>
      <c r="D20" s="231" t="s">
        <v>241</v>
      </c>
      <c r="E20" s="232" t="s">
        <v>239</v>
      </c>
      <c r="F20" s="233" t="s">
        <v>240</v>
      </c>
      <c r="G20" s="234" t="s">
        <v>241</v>
      </c>
      <c r="H20" s="232" t="s">
        <v>239</v>
      </c>
      <c r="I20" s="235" t="s">
        <v>240</v>
      </c>
      <c r="J20" s="231" t="s">
        <v>241</v>
      </c>
      <c r="K20" s="232" t="s">
        <v>239</v>
      </c>
      <c r="L20" s="235" t="s">
        <v>240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2:25" s="23" customFormat="1" ht="36.75" customHeight="1" thickBot="1" x14ac:dyDescent="0.35">
      <c r="B21" s="680"/>
      <c r="C21" s="682"/>
      <c r="D21" s="313">
        <v>212</v>
      </c>
      <c r="E21" s="314">
        <v>62</v>
      </c>
      <c r="F21" s="314">
        <v>150</v>
      </c>
      <c r="G21" s="315">
        <v>22</v>
      </c>
      <c r="H21" s="314">
        <v>7</v>
      </c>
      <c r="I21" s="316">
        <v>15</v>
      </c>
      <c r="J21" s="313"/>
      <c r="K21" s="314"/>
      <c r="L21" s="316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2:25" s="33" customFormat="1" ht="18.75" x14ac:dyDescent="0.3">
      <c r="B22" s="44"/>
      <c r="C22" s="4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5" s="33" customFormat="1" ht="18.75" x14ac:dyDescent="0.3">
      <c r="C23" s="33" t="s">
        <v>213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2:25" s="33" customFormat="1" ht="18.75" x14ac:dyDescent="0.3">
      <c r="C24" s="33" t="s">
        <v>576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2:25" s="33" customFormat="1" ht="18.75" x14ac:dyDescent="0.3"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2:25" s="33" customFormat="1" ht="18.75" customHeight="1" x14ac:dyDescent="0.3"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s="33" customFormat="1" ht="18.75" x14ac:dyDescent="0.3">
      <c r="C27" s="35"/>
      <c r="M27" s="689"/>
      <c r="N27" s="689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ht="18.75" x14ac:dyDescent="0.3">
      <c r="D28" s="161"/>
      <c r="E28" s="161"/>
      <c r="F28" s="161"/>
      <c r="G28" s="161"/>
      <c r="H28" s="161"/>
      <c r="I28" s="161"/>
      <c r="J28" s="161"/>
      <c r="K28" s="161"/>
      <c r="L28" s="161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mergeCells count="52">
    <mergeCell ref="D19:F19"/>
    <mergeCell ref="G19:I19"/>
    <mergeCell ref="J19:L19"/>
    <mergeCell ref="J14:L14"/>
    <mergeCell ref="J15:L15"/>
    <mergeCell ref="J16:L16"/>
    <mergeCell ref="J18:L18"/>
    <mergeCell ref="B2:L2"/>
    <mergeCell ref="D14:F14"/>
    <mergeCell ref="D15:F15"/>
    <mergeCell ref="D16:F16"/>
    <mergeCell ref="D18:F18"/>
    <mergeCell ref="G14:I14"/>
    <mergeCell ref="G15:I15"/>
    <mergeCell ref="G16:I16"/>
    <mergeCell ref="G18:I18"/>
    <mergeCell ref="B4:B5"/>
    <mergeCell ref="C4:C5"/>
    <mergeCell ref="D4:F5"/>
    <mergeCell ref="J12:L12"/>
    <mergeCell ref="V4:V5"/>
    <mergeCell ref="G6:I6"/>
    <mergeCell ref="J6:L6"/>
    <mergeCell ref="G7:I7"/>
    <mergeCell ref="G8:I8"/>
    <mergeCell ref="J7:L7"/>
    <mergeCell ref="J8:L8"/>
    <mergeCell ref="M27:N27"/>
    <mergeCell ref="G4:I5"/>
    <mergeCell ref="J4:L5"/>
    <mergeCell ref="U4:U5"/>
    <mergeCell ref="G9:I9"/>
    <mergeCell ref="G10:I10"/>
    <mergeCell ref="G12:I12"/>
    <mergeCell ref="J9:L9"/>
    <mergeCell ref="J10:L10"/>
    <mergeCell ref="W4:W5"/>
    <mergeCell ref="X4:X5"/>
    <mergeCell ref="B20:B21"/>
    <mergeCell ref="C20:C21"/>
    <mergeCell ref="O4:O5"/>
    <mergeCell ref="P4:P5"/>
    <mergeCell ref="Q4:Q5"/>
    <mergeCell ref="R4:R5"/>
    <mergeCell ref="S4:S5"/>
    <mergeCell ref="T4:T5"/>
    <mergeCell ref="D6:F6"/>
    <mergeCell ref="D7:F7"/>
    <mergeCell ref="D8:F8"/>
    <mergeCell ref="D9:F9"/>
    <mergeCell ref="D10:F10"/>
    <mergeCell ref="D12:F12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9"/>
  <sheetViews>
    <sheetView showGridLines="0" zoomScaleSheetLayoutView="86" workbookViewId="0">
      <selection activeCell="L5" sqref="L5:M5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8" ht="23.25" customHeight="1" x14ac:dyDescent="0.2">
      <c r="G1" s="410" t="s">
        <v>207</v>
      </c>
      <c r="H1" s="430"/>
    </row>
    <row r="2" spans="2:8" ht="18.75" x14ac:dyDescent="0.3">
      <c r="B2" s="705" t="s">
        <v>779</v>
      </c>
      <c r="C2" s="705"/>
      <c r="D2" s="705"/>
      <c r="E2" s="705"/>
      <c r="F2" s="705"/>
      <c r="G2" s="705"/>
      <c r="H2" s="114"/>
    </row>
    <row r="3" spans="2:8" ht="13.5" thickBot="1" x14ac:dyDescent="0.25">
      <c r="B3" s="115"/>
      <c r="C3" s="116"/>
      <c r="D3" s="116"/>
      <c r="E3" s="116"/>
      <c r="F3" s="116"/>
      <c r="G3" s="113" t="s">
        <v>3</v>
      </c>
    </row>
    <row r="4" spans="2:8" ht="22.5" customHeight="1" thickBot="1" x14ac:dyDescent="0.25">
      <c r="B4" s="706"/>
      <c r="C4" s="707"/>
      <c r="D4" s="710" t="s">
        <v>0</v>
      </c>
      <c r="E4" s="711"/>
      <c r="F4" s="710" t="s">
        <v>46</v>
      </c>
      <c r="G4" s="711"/>
    </row>
    <row r="5" spans="2:8" ht="22.5" customHeight="1" thickBot="1" x14ac:dyDescent="0.25">
      <c r="B5" s="708"/>
      <c r="C5" s="709"/>
      <c r="D5" s="242" t="s">
        <v>219</v>
      </c>
      <c r="E5" s="243" t="s">
        <v>220</v>
      </c>
      <c r="F5" s="242" t="s">
        <v>219</v>
      </c>
      <c r="G5" s="243" t="s">
        <v>220</v>
      </c>
    </row>
    <row r="6" spans="2:8" ht="30" customHeight="1" x14ac:dyDescent="0.2">
      <c r="B6" s="712" t="s">
        <v>221</v>
      </c>
      <c r="C6" s="117" t="s">
        <v>260</v>
      </c>
      <c r="D6" s="175">
        <v>52218</v>
      </c>
      <c r="E6" s="176">
        <v>38235</v>
      </c>
      <c r="F6" s="417">
        <v>61559.93</v>
      </c>
      <c r="G6" s="418">
        <v>45083.5</v>
      </c>
    </row>
    <row r="7" spans="2:8" ht="30" customHeight="1" x14ac:dyDescent="0.2">
      <c r="B7" s="712"/>
      <c r="C7" s="174" t="s">
        <v>261</v>
      </c>
      <c r="D7" s="177">
        <v>113986</v>
      </c>
      <c r="E7" s="178">
        <v>81534</v>
      </c>
      <c r="F7" s="419">
        <v>124811.41</v>
      </c>
      <c r="G7" s="420">
        <v>89422.79</v>
      </c>
    </row>
    <row r="8" spans="2:8" ht="30" customHeight="1" thickBot="1" x14ac:dyDescent="0.25">
      <c r="B8" s="713"/>
      <c r="C8" s="118" t="s">
        <v>262</v>
      </c>
      <c r="D8" s="179">
        <v>83102</v>
      </c>
      <c r="E8" s="180">
        <v>59885</v>
      </c>
      <c r="F8" s="421">
        <v>72796.38</v>
      </c>
      <c r="G8" s="422">
        <v>52839.199999999997</v>
      </c>
    </row>
    <row r="9" spans="2:8" ht="30" customHeight="1" x14ac:dyDescent="0.2">
      <c r="B9" s="703" t="s">
        <v>222</v>
      </c>
      <c r="C9" s="117" t="s">
        <v>260</v>
      </c>
      <c r="D9" s="417">
        <v>128916</v>
      </c>
      <c r="E9" s="418">
        <v>92000</v>
      </c>
      <c r="F9" s="417">
        <v>128916</v>
      </c>
      <c r="G9" s="418">
        <v>92000</v>
      </c>
    </row>
    <row r="10" spans="2:8" ht="30" customHeight="1" x14ac:dyDescent="0.2">
      <c r="B10" s="703"/>
      <c r="C10" s="174" t="s">
        <v>261</v>
      </c>
      <c r="D10" s="419">
        <v>128916</v>
      </c>
      <c r="E10" s="420">
        <v>92000</v>
      </c>
      <c r="F10" s="419">
        <v>128916</v>
      </c>
      <c r="G10" s="420">
        <v>92000</v>
      </c>
    </row>
    <row r="11" spans="2:8" ht="30" customHeight="1" thickBot="1" x14ac:dyDescent="0.25">
      <c r="B11" s="704"/>
      <c r="C11" s="118" t="s">
        <v>262</v>
      </c>
      <c r="D11" s="421">
        <v>128916</v>
      </c>
      <c r="E11" s="422">
        <v>92000</v>
      </c>
      <c r="F11" s="421">
        <v>128916</v>
      </c>
      <c r="G11" s="422">
        <v>92000</v>
      </c>
    </row>
    <row r="12" spans="2:8" ht="13.5" customHeight="1" x14ac:dyDescent="0.2"/>
    <row r="13" spans="2:8" x14ac:dyDescent="0.2">
      <c r="B13" s="193" t="s">
        <v>578</v>
      </c>
    </row>
    <row r="18" ht="13.5" customHeight="1" x14ac:dyDescent="0.2"/>
    <row r="23" ht="36.75" customHeight="1" x14ac:dyDescent="0.2"/>
    <row r="29" ht="18.75" customHeight="1" x14ac:dyDescent="0.2"/>
  </sheetData>
  <mergeCells count="6">
    <mergeCell ref="B9:B11"/>
    <mergeCell ref="B2:G2"/>
    <mergeCell ref="B4:C5"/>
    <mergeCell ref="D4:E4"/>
    <mergeCell ref="F4:G4"/>
    <mergeCell ref="B6:B8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2"/>
  <sheetViews>
    <sheetView showGridLines="0" topLeftCell="A10" zoomScale="85" zoomScaleNormal="85" workbookViewId="0">
      <selection activeCell="H41" sqref="H41"/>
    </sheetView>
  </sheetViews>
  <sheetFormatPr defaultRowHeight="15.75" x14ac:dyDescent="0.25"/>
  <cols>
    <col min="1" max="1" width="2.7109375" style="11" customWidth="1"/>
    <col min="2" max="2" width="39" style="11" customWidth="1"/>
    <col min="3" max="3" width="20.85546875" style="11" customWidth="1"/>
    <col min="4" max="9" width="30.140625" style="11" customWidth="1"/>
    <col min="10" max="10" width="18.85546875" style="11" customWidth="1"/>
    <col min="11" max="11" width="15.5703125" style="11" customWidth="1"/>
    <col min="12" max="258" width="9.140625" style="11"/>
    <col min="259" max="259" width="6.7109375" style="11" customWidth="1"/>
    <col min="260" max="265" width="30.140625" style="11" customWidth="1"/>
    <col min="266" max="266" width="18.85546875" style="11" customWidth="1"/>
    <col min="267" max="267" width="15.5703125" style="11" customWidth="1"/>
    <col min="268" max="514" width="9.140625" style="11"/>
    <col min="515" max="515" width="6.7109375" style="11" customWidth="1"/>
    <col min="516" max="521" width="30.140625" style="11" customWidth="1"/>
    <col min="522" max="522" width="18.85546875" style="11" customWidth="1"/>
    <col min="523" max="523" width="15.5703125" style="11" customWidth="1"/>
    <col min="524" max="770" width="9.140625" style="11"/>
    <col min="771" max="771" width="6.7109375" style="11" customWidth="1"/>
    <col min="772" max="777" width="30.140625" style="11" customWidth="1"/>
    <col min="778" max="778" width="18.85546875" style="11" customWidth="1"/>
    <col min="779" max="779" width="15.5703125" style="11" customWidth="1"/>
    <col min="780" max="1026" width="9.140625" style="11"/>
    <col min="1027" max="1027" width="6.7109375" style="11" customWidth="1"/>
    <col min="1028" max="1033" width="30.140625" style="11" customWidth="1"/>
    <col min="1034" max="1034" width="18.85546875" style="11" customWidth="1"/>
    <col min="1035" max="1035" width="15.5703125" style="11" customWidth="1"/>
    <col min="1036" max="1282" width="9.140625" style="11"/>
    <col min="1283" max="1283" width="6.7109375" style="11" customWidth="1"/>
    <col min="1284" max="1289" width="30.140625" style="11" customWidth="1"/>
    <col min="1290" max="1290" width="18.85546875" style="11" customWidth="1"/>
    <col min="1291" max="1291" width="15.5703125" style="11" customWidth="1"/>
    <col min="1292" max="1538" width="9.140625" style="11"/>
    <col min="1539" max="1539" width="6.7109375" style="11" customWidth="1"/>
    <col min="1540" max="1545" width="30.140625" style="11" customWidth="1"/>
    <col min="1546" max="1546" width="18.85546875" style="11" customWidth="1"/>
    <col min="1547" max="1547" width="15.5703125" style="11" customWidth="1"/>
    <col min="1548" max="1794" width="9.140625" style="11"/>
    <col min="1795" max="1795" width="6.7109375" style="11" customWidth="1"/>
    <col min="1796" max="1801" width="30.140625" style="11" customWidth="1"/>
    <col min="1802" max="1802" width="18.85546875" style="11" customWidth="1"/>
    <col min="1803" max="1803" width="15.5703125" style="11" customWidth="1"/>
    <col min="1804" max="2050" width="9.140625" style="11"/>
    <col min="2051" max="2051" width="6.7109375" style="11" customWidth="1"/>
    <col min="2052" max="2057" width="30.140625" style="11" customWidth="1"/>
    <col min="2058" max="2058" width="18.85546875" style="11" customWidth="1"/>
    <col min="2059" max="2059" width="15.5703125" style="11" customWidth="1"/>
    <col min="2060" max="2306" width="9.140625" style="11"/>
    <col min="2307" max="2307" width="6.7109375" style="11" customWidth="1"/>
    <col min="2308" max="2313" width="30.140625" style="11" customWidth="1"/>
    <col min="2314" max="2314" width="18.85546875" style="11" customWidth="1"/>
    <col min="2315" max="2315" width="15.5703125" style="11" customWidth="1"/>
    <col min="2316" max="2562" width="9.140625" style="11"/>
    <col min="2563" max="2563" width="6.7109375" style="11" customWidth="1"/>
    <col min="2564" max="2569" width="30.140625" style="11" customWidth="1"/>
    <col min="2570" max="2570" width="18.85546875" style="11" customWidth="1"/>
    <col min="2571" max="2571" width="15.5703125" style="11" customWidth="1"/>
    <col min="2572" max="2818" width="9.140625" style="11"/>
    <col min="2819" max="2819" width="6.7109375" style="11" customWidth="1"/>
    <col min="2820" max="2825" width="30.140625" style="11" customWidth="1"/>
    <col min="2826" max="2826" width="18.85546875" style="11" customWidth="1"/>
    <col min="2827" max="2827" width="15.5703125" style="11" customWidth="1"/>
    <col min="2828" max="3074" width="9.140625" style="11"/>
    <col min="3075" max="3075" width="6.7109375" style="11" customWidth="1"/>
    <col min="3076" max="3081" width="30.140625" style="11" customWidth="1"/>
    <col min="3082" max="3082" width="18.85546875" style="11" customWidth="1"/>
    <col min="3083" max="3083" width="15.5703125" style="11" customWidth="1"/>
    <col min="3084" max="3330" width="9.140625" style="11"/>
    <col min="3331" max="3331" width="6.7109375" style="11" customWidth="1"/>
    <col min="3332" max="3337" width="30.140625" style="11" customWidth="1"/>
    <col min="3338" max="3338" width="18.85546875" style="11" customWidth="1"/>
    <col min="3339" max="3339" width="15.5703125" style="11" customWidth="1"/>
    <col min="3340" max="3586" width="9.140625" style="11"/>
    <col min="3587" max="3587" width="6.7109375" style="11" customWidth="1"/>
    <col min="3588" max="3593" width="30.140625" style="11" customWidth="1"/>
    <col min="3594" max="3594" width="18.85546875" style="11" customWidth="1"/>
    <col min="3595" max="3595" width="15.5703125" style="11" customWidth="1"/>
    <col min="3596" max="3842" width="9.140625" style="11"/>
    <col min="3843" max="3843" width="6.7109375" style="11" customWidth="1"/>
    <col min="3844" max="3849" width="30.140625" style="11" customWidth="1"/>
    <col min="3850" max="3850" width="18.85546875" style="11" customWidth="1"/>
    <col min="3851" max="3851" width="15.5703125" style="11" customWidth="1"/>
    <col min="3852" max="4098" width="9.140625" style="11"/>
    <col min="4099" max="4099" width="6.7109375" style="11" customWidth="1"/>
    <col min="4100" max="4105" width="30.140625" style="11" customWidth="1"/>
    <col min="4106" max="4106" width="18.85546875" style="11" customWidth="1"/>
    <col min="4107" max="4107" width="15.5703125" style="11" customWidth="1"/>
    <col min="4108" max="4354" width="9.140625" style="11"/>
    <col min="4355" max="4355" width="6.7109375" style="11" customWidth="1"/>
    <col min="4356" max="4361" width="30.140625" style="11" customWidth="1"/>
    <col min="4362" max="4362" width="18.85546875" style="11" customWidth="1"/>
    <col min="4363" max="4363" width="15.5703125" style="11" customWidth="1"/>
    <col min="4364" max="4610" width="9.140625" style="11"/>
    <col min="4611" max="4611" width="6.7109375" style="11" customWidth="1"/>
    <col min="4612" max="4617" width="30.140625" style="11" customWidth="1"/>
    <col min="4618" max="4618" width="18.85546875" style="11" customWidth="1"/>
    <col min="4619" max="4619" width="15.5703125" style="11" customWidth="1"/>
    <col min="4620" max="4866" width="9.140625" style="11"/>
    <col min="4867" max="4867" width="6.7109375" style="11" customWidth="1"/>
    <col min="4868" max="4873" width="30.140625" style="11" customWidth="1"/>
    <col min="4874" max="4874" width="18.85546875" style="11" customWidth="1"/>
    <col min="4875" max="4875" width="15.5703125" style="11" customWidth="1"/>
    <col min="4876" max="5122" width="9.140625" style="11"/>
    <col min="5123" max="5123" width="6.7109375" style="11" customWidth="1"/>
    <col min="5124" max="5129" width="30.140625" style="11" customWidth="1"/>
    <col min="5130" max="5130" width="18.85546875" style="11" customWidth="1"/>
    <col min="5131" max="5131" width="15.5703125" style="11" customWidth="1"/>
    <col min="5132" max="5378" width="9.140625" style="11"/>
    <col min="5379" max="5379" width="6.7109375" style="11" customWidth="1"/>
    <col min="5380" max="5385" width="30.140625" style="11" customWidth="1"/>
    <col min="5386" max="5386" width="18.85546875" style="11" customWidth="1"/>
    <col min="5387" max="5387" width="15.5703125" style="11" customWidth="1"/>
    <col min="5388" max="5634" width="9.140625" style="11"/>
    <col min="5635" max="5635" width="6.7109375" style="11" customWidth="1"/>
    <col min="5636" max="5641" width="30.140625" style="11" customWidth="1"/>
    <col min="5642" max="5642" width="18.85546875" style="11" customWidth="1"/>
    <col min="5643" max="5643" width="15.5703125" style="11" customWidth="1"/>
    <col min="5644" max="5890" width="9.140625" style="11"/>
    <col min="5891" max="5891" width="6.7109375" style="11" customWidth="1"/>
    <col min="5892" max="5897" width="30.140625" style="11" customWidth="1"/>
    <col min="5898" max="5898" width="18.85546875" style="11" customWidth="1"/>
    <col min="5899" max="5899" width="15.5703125" style="11" customWidth="1"/>
    <col min="5900" max="6146" width="9.140625" style="11"/>
    <col min="6147" max="6147" width="6.7109375" style="11" customWidth="1"/>
    <col min="6148" max="6153" width="30.140625" style="11" customWidth="1"/>
    <col min="6154" max="6154" width="18.85546875" style="11" customWidth="1"/>
    <col min="6155" max="6155" width="15.5703125" style="11" customWidth="1"/>
    <col min="6156" max="6402" width="9.140625" style="11"/>
    <col min="6403" max="6403" width="6.7109375" style="11" customWidth="1"/>
    <col min="6404" max="6409" width="30.140625" style="11" customWidth="1"/>
    <col min="6410" max="6410" width="18.85546875" style="11" customWidth="1"/>
    <col min="6411" max="6411" width="15.5703125" style="11" customWidth="1"/>
    <col min="6412" max="6658" width="9.140625" style="11"/>
    <col min="6659" max="6659" width="6.7109375" style="11" customWidth="1"/>
    <col min="6660" max="6665" width="30.140625" style="11" customWidth="1"/>
    <col min="6666" max="6666" width="18.85546875" style="11" customWidth="1"/>
    <col min="6667" max="6667" width="15.5703125" style="11" customWidth="1"/>
    <col min="6668" max="6914" width="9.140625" style="11"/>
    <col min="6915" max="6915" width="6.7109375" style="11" customWidth="1"/>
    <col min="6916" max="6921" width="30.140625" style="11" customWidth="1"/>
    <col min="6922" max="6922" width="18.85546875" style="11" customWidth="1"/>
    <col min="6923" max="6923" width="15.5703125" style="11" customWidth="1"/>
    <col min="6924" max="7170" width="9.140625" style="11"/>
    <col min="7171" max="7171" width="6.7109375" style="11" customWidth="1"/>
    <col min="7172" max="7177" width="30.140625" style="11" customWidth="1"/>
    <col min="7178" max="7178" width="18.85546875" style="11" customWidth="1"/>
    <col min="7179" max="7179" width="15.5703125" style="11" customWidth="1"/>
    <col min="7180" max="7426" width="9.140625" style="11"/>
    <col min="7427" max="7427" width="6.7109375" style="11" customWidth="1"/>
    <col min="7428" max="7433" width="30.140625" style="11" customWidth="1"/>
    <col min="7434" max="7434" width="18.85546875" style="11" customWidth="1"/>
    <col min="7435" max="7435" width="15.5703125" style="11" customWidth="1"/>
    <col min="7436" max="7682" width="9.140625" style="11"/>
    <col min="7683" max="7683" width="6.7109375" style="11" customWidth="1"/>
    <col min="7684" max="7689" width="30.140625" style="11" customWidth="1"/>
    <col min="7690" max="7690" width="18.85546875" style="11" customWidth="1"/>
    <col min="7691" max="7691" width="15.5703125" style="11" customWidth="1"/>
    <col min="7692" max="7938" width="9.140625" style="11"/>
    <col min="7939" max="7939" width="6.7109375" style="11" customWidth="1"/>
    <col min="7940" max="7945" width="30.140625" style="11" customWidth="1"/>
    <col min="7946" max="7946" width="18.85546875" style="11" customWidth="1"/>
    <col min="7947" max="7947" width="15.5703125" style="11" customWidth="1"/>
    <col min="7948" max="8194" width="9.140625" style="11"/>
    <col min="8195" max="8195" width="6.7109375" style="11" customWidth="1"/>
    <col min="8196" max="8201" width="30.140625" style="11" customWidth="1"/>
    <col min="8202" max="8202" width="18.85546875" style="11" customWidth="1"/>
    <col min="8203" max="8203" width="15.5703125" style="11" customWidth="1"/>
    <col min="8204" max="8450" width="9.140625" style="11"/>
    <col min="8451" max="8451" width="6.7109375" style="11" customWidth="1"/>
    <col min="8452" max="8457" width="30.140625" style="11" customWidth="1"/>
    <col min="8458" max="8458" width="18.85546875" style="11" customWidth="1"/>
    <col min="8459" max="8459" width="15.5703125" style="11" customWidth="1"/>
    <col min="8460" max="8706" width="9.140625" style="11"/>
    <col min="8707" max="8707" width="6.7109375" style="11" customWidth="1"/>
    <col min="8708" max="8713" width="30.140625" style="11" customWidth="1"/>
    <col min="8714" max="8714" width="18.85546875" style="11" customWidth="1"/>
    <col min="8715" max="8715" width="15.5703125" style="11" customWidth="1"/>
    <col min="8716" max="8962" width="9.140625" style="11"/>
    <col min="8963" max="8963" width="6.7109375" style="11" customWidth="1"/>
    <col min="8964" max="8969" width="30.140625" style="11" customWidth="1"/>
    <col min="8970" max="8970" width="18.85546875" style="11" customWidth="1"/>
    <col min="8971" max="8971" width="15.5703125" style="11" customWidth="1"/>
    <col min="8972" max="9218" width="9.140625" style="11"/>
    <col min="9219" max="9219" width="6.7109375" style="11" customWidth="1"/>
    <col min="9220" max="9225" width="30.140625" style="11" customWidth="1"/>
    <col min="9226" max="9226" width="18.85546875" style="11" customWidth="1"/>
    <col min="9227" max="9227" width="15.5703125" style="11" customWidth="1"/>
    <col min="9228" max="9474" width="9.140625" style="11"/>
    <col min="9475" max="9475" width="6.7109375" style="11" customWidth="1"/>
    <col min="9476" max="9481" width="30.140625" style="11" customWidth="1"/>
    <col min="9482" max="9482" width="18.85546875" style="11" customWidth="1"/>
    <col min="9483" max="9483" width="15.5703125" style="11" customWidth="1"/>
    <col min="9484" max="9730" width="9.140625" style="11"/>
    <col min="9731" max="9731" width="6.7109375" style="11" customWidth="1"/>
    <col min="9732" max="9737" width="30.140625" style="11" customWidth="1"/>
    <col min="9738" max="9738" width="18.85546875" style="11" customWidth="1"/>
    <col min="9739" max="9739" width="15.5703125" style="11" customWidth="1"/>
    <col min="9740" max="9986" width="9.140625" style="11"/>
    <col min="9987" max="9987" width="6.7109375" style="11" customWidth="1"/>
    <col min="9988" max="9993" width="30.140625" style="11" customWidth="1"/>
    <col min="9994" max="9994" width="18.85546875" style="11" customWidth="1"/>
    <col min="9995" max="9995" width="15.5703125" style="11" customWidth="1"/>
    <col min="9996" max="10242" width="9.140625" style="11"/>
    <col min="10243" max="10243" width="6.7109375" style="11" customWidth="1"/>
    <col min="10244" max="10249" width="30.140625" style="11" customWidth="1"/>
    <col min="10250" max="10250" width="18.85546875" style="11" customWidth="1"/>
    <col min="10251" max="10251" width="15.5703125" style="11" customWidth="1"/>
    <col min="10252" max="10498" width="9.140625" style="11"/>
    <col min="10499" max="10499" width="6.7109375" style="11" customWidth="1"/>
    <col min="10500" max="10505" width="30.140625" style="11" customWidth="1"/>
    <col min="10506" max="10506" width="18.85546875" style="11" customWidth="1"/>
    <col min="10507" max="10507" width="15.5703125" style="11" customWidth="1"/>
    <col min="10508" max="10754" width="9.140625" style="11"/>
    <col min="10755" max="10755" width="6.7109375" style="11" customWidth="1"/>
    <col min="10756" max="10761" width="30.140625" style="11" customWidth="1"/>
    <col min="10762" max="10762" width="18.85546875" style="11" customWidth="1"/>
    <col min="10763" max="10763" width="15.5703125" style="11" customWidth="1"/>
    <col min="10764" max="11010" width="9.140625" style="11"/>
    <col min="11011" max="11011" width="6.7109375" style="11" customWidth="1"/>
    <col min="11012" max="11017" width="30.140625" style="11" customWidth="1"/>
    <col min="11018" max="11018" width="18.85546875" style="11" customWidth="1"/>
    <col min="11019" max="11019" width="15.5703125" style="11" customWidth="1"/>
    <col min="11020" max="11266" width="9.140625" style="11"/>
    <col min="11267" max="11267" width="6.7109375" style="11" customWidth="1"/>
    <col min="11268" max="11273" width="30.140625" style="11" customWidth="1"/>
    <col min="11274" max="11274" width="18.85546875" style="11" customWidth="1"/>
    <col min="11275" max="11275" width="15.5703125" style="11" customWidth="1"/>
    <col min="11276" max="11522" width="9.140625" style="11"/>
    <col min="11523" max="11523" width="6.7109375" style="11" customWidth="1"/>
    <col min="11524" max="11529" width="30.140625" style="11" customWidth="1"/>
    <col min="11530" max="11530" width="18.85546875" style="11" customWidth="1"/>
    <col min="11531" max="11531" width="15.5703125" style="11" customWidth="1"/>
    <col min="11532" max="11778" width="9.140625" style="11"/>
    <col min="11779" max="11779" width="6.7109375" style="11" customWidth="1"/>
    <col min="11780" max="11785" width="30.140625" style="11" customWidth="1"/>
    <col min="11786" max="11786" width="18.85546875" style="11" customWidth="1"/>
    <col min="11787" max="11787" width="15.5703125" style="11" customWidth="1"/>
    <col min="11788" max="12034" width="9.140625" style="11"/>
    <col min="12035" max="12035" width="6.7109375" style="11" customWidth="1"/>
    <col min="12036" max="12041" width="30.140625" style="11" customWidth="1"/>
    <col min="12042" max="12042" width="18.85546875" style="11" customWidth="1"/>
    <col min="12043" max="12043" width="15.5703125" style="11" customWidth="1"/>
    <col min="12044" max="12290" width="9.140625" style="11"/>
    <col min="12291" max="12291" width="6.7109375" style="11" customWidth="1"/>
    <col min="12292" max="12297" width="30.140625" style="11" customWidth="1"/>
    <col min="12298" max="12298" width="18.85546875" style="11" customWidth="1"/>
    <col min="12299" max="12299" width="15.5703125" style="11" customWidth="1"/>
    <col min="12300" max="12546" width="9.140625" style="11"/>
    <col min="12547" max="12547" width="6.7109375" style="11" customWidth="1"/>
    <col min="12548" max="12553" width="30.140625" style="11" customWidth="1"/>
    <col min="12554" max="12554" width="18.85546875" style="11" customWidth="1"/>
    <col min="12555" max="12555" width="15.5703125" style="11" customWidth="1"/>
    <col min="12556" max="12802" width="9.140625" style="11"/>
    <col min="12803" max="12803" width="6.7109375" style="11" customWidth="1"/>
    <col min="12804" max="12809" width="30.140625" style="11" customWidth="1"/>
    <col min="12810" max="12810" width="18.85546875" style="11" customWidth="1"/>
    <col min="12811" max="12811" width="15.5703125" style="11" customWidth="1"/>
    <col min="12812" max="13058" width="9.140625" style="11"/>
    <col min="13059" max="13059" width="6.7109375" style="11" customWidth="1"/>
    <col min="13060" max="13065" width="30.140625" style="11" customWidth="1"/>
    <col min="13066" max="13066" width="18.85546875" style="11" customWidth="1"/>
    <col min="13067" max="13067" width="15.5703125" style="11" customWidth="1"/>
    <col min="13068" max="13314" width="9.140625" style="11"/>
    <col min="13315" max="13315" width="6.7109375" style="11" customWidth="1"/>
    <col min="13316" max="13321" width="30.140625" style="11" customWidth="1"/>
    <col min="13322" max="13322" width="18.85546875" style="11" customWidth="1"/>
    <col min="13323" max="13323" width="15.5703125" style="11" customWidth="1"/>
    <col min="13324" max="13570" width="9.140625" style="11"/>
    <col min="13571" max="13571" width="6.7109375" style="11" customWidth="1"/>
    <col min="13572" max="13577" width="30.140625" style="11" customWidth="1"/>
    <col min="13578" max="13578" width="18.85546875" style="11" customWidth="1"/>
    <col min="13579" max="13579" width="15.5703125" style="11" customWidth="1"/>
    <col min="13580" max="13826" width="9.140625" style="11"/>
    <col min="13827" max="13827" width="6.7109375" style="11" customWidth="1"/>
    <col min="13828" max="13833" width="30.140625" style="11" customWidth="1"/>
    <col min="13834" max="13834" width="18.85546875" style="11" customWidth="1"/>
    <col min="13835" max="13835" width="15.5703125" style="11" customWidth="1"/>
    <col min="13836" max="14082" width="9.140625" style="11"/>
    <col min="14083" max="14083" width="6.7109375" style="11" customWidth="1"/>
    <col min="14084" max="14089" width="30.140625" style="11" customWidth="1"/>
    <col min="14090" max="14090" width="18.85546875" style="11" customWidth="1"/>
    <col min="14091" max="14091" width="15.5703125" style="11" customWidth="1"/>
    <col min="14092" max="14338" width="9.140625" style="11"/>
    <col min="14339" max="14339" width="6.7109375" style="11" customWidth="1"/>
    <col min="14340" max="14345" width="30.140625" style="11" customWidth="1"/>
    <col min="14346" max="14346" width="18.85546875" style="11" customWidth="1"/>
    <col min="14347" max="14347" width="15.5703125" style="11" customWidth="1"/>
    <col min="14348" max="14594" width="9.140625" style="11"/>
    <col min="14595" max="14595" width="6.7109375" style="11" customWidth="1"/>
    <col min="14596" max="14601" width="30.140625" style="11" customWidth="1"/>
    <col min="14602" max="14602" width="18.85546875" style="11" customWidth="1"/>
    <col min="14603" max="14603" width="15.5703125" style="11" customWidth="1"/>
    <col min="14604" max="14850" width="9.140625" style="11"/>
    <col min="14851" max="14851" width="6.7109375" style="11" customWidth="1"/>
    <col min="14852" max="14857" width="30.140625" style="11" customWidth="1"/>
    <col min="14858" max="14858" width="18.85546875" style="11" customWidth="1"/>
    <col min="14859" max="14859" width="15.5703125" style="11" customWidth="1"/>
    <col min="14860" max="15106" width="9.140625" style="11"/>
    <col min="15107" max="15107" width="6.7109375" style="11" customWidth="1"/>
    <col min="15108" max="15113" width="30.140625" style="11" customWidth="1"/>
    <col min="15114" max="15114" width="18.85546875" style="11" customWidth="1"/>
    <col min="15115" max="15115" width="15.5703125" style="11" customWidth="1"/>
    <col min="15116" max="15362" width="9.140625" style="11"/>
    <col min="15363" max="15363" width="6.7109375" style="11" customWidth="1"/>
    <col min="15364" max="15369" width="30.140625" style="11" customWidth="1"/>
    <col min="15370" max="15370" width="18.85546875" style="11" customWidth="1"/>
    <col min="15371" max="15371" width="15.5703125" style="11" customWidth="1"/>
    <col min="15372" max="15618" width="9.140625" style="11"/>
    <col min="15619" max="15619" width="6.7109375" style="11" customWidth="1"/>
    <col min="15620" max="15625" width="30.140625" style="11" customWidth="1"/>
    <col min="15626" max="15626" width="18.85546875" style="11" customWidth="1"/>
    <col min="15627" max="15627" width="15.5703125" style="11" customWidth="1"/>
    <col min="15628" max="15874" width="9.140625" style="11"/>
    <col min="15875" max="15875" width="6.7109375" style="11" customWidth="1"/>
    <col min="15876" max="15881" width="30.140625" style="11" customWidth="1"/>
    <col min="15882" max="15882" width="18.85546875" style="11" customWidth="1"/>
    <col min="15883" max="15883" width="15.5703125" style="11" customWidth="1"/>
    <col min="15884" max="16130" width="9.140625" style="11"/>
    <col min="16131" max="16131" width="6.7109375" style="11" customWidth="1"/>
    <col min="16132" max="16137" width="30.140625" style="11" customWidth="1"/>
    <col min="16138" max="16138" width="18.85546875" style="11" customWidth="1"/>
    <col min="16139" max="16139" width="15.5703125" style="11" customWidth="1"/>
    <col min="16140" max="16384" width="9.140625" style="11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ht="20.25" customHeight="1" x14ac:dyDescent="0.3">
      <c r="B2" s="714" t="s">
        <v>689</v>
      </c>
      <c r="C2" s="714"/>
      <c r="D2" s="714"/>
      <c r="E2" s="714"/>
      <c r="F2" s="714"/>
      <c r="G2" s="714"/>
      <c r="H2" s="714"/>
      <c r="I2" s="714"/>
      <c r="J2" s="317"/>
      <c r="K2" s="12"/>
    </row>
    <row r="3" spans="2:11" ht="16.5" thickBot="1" x14ac:dyDescent="0.3">
      <c r="B3" s="120"/>
      <c r="C3" s="120"/>
      <c r="D3" s="120"/>
      <c r="E3" s="120"/>
      <c r="F3" s="120"/>
      <c r="G3" s="120"/>
      <c r="I3" s="121" t="s">
        <v>3</v>
      </c>
    </row>
    <row r="4" spans="2:11" s="46" customFormat="1" ht="44.25" customHeight="1" thickBot="1" x14ac:dyDescent="0.35">
      <c r="B4" s="718" t="s">
        <v>841</v>
      </c>
      <c r="C4" s="719"/>
      <c r="D4" s="719"/>
      <c r="E4" s="719"/>
      <c r="F4" s="719"/>
      <c r="G4" s="719"/>
      <c r="H4" s="720"/>
      <c r="I4" s="716" t="s">
        <v>227</v>
      </c>
      <c r="J4" s="105"/>
    </row>
    <row r="5" spans="2:11" s="46" customFormat="1" ht="47.25" customHeight="1" thickBot="1" x14ac:dyDescent="0.35">
      <c r="B5" s="198" t="s">
        <v>686</v>
      </c>
      <c r="C5" s="244" t="s">
        <v>224</v>
      </c>
      <c r="D5" s="244" t="s">
        <v>265</v>
      </c>
      <c r="E5" s="244" t="s">
        <v>214</v>
      </c>
      <c r="F5" s="245" t="s">
        <v>215</v>
      </c>
      <c r="G5" s="244" t="s">
        <v>216</v>
      </c>
      <c r="H5" s="244" t="s">
        <v>217</v>
      </c>
      <c r="I5" s="717"/>
      <c r="J5" s="105"/>
    </row>
    <row r="6" spans="2:11" s="46" customFormat="1" ht="20.100000000000001" customHeight="1" x14ac:dyDescent="0.3">
      <c r="B6" s="122" t="s">
        <v>196</v>
      </c>
      <c r="C6" s="122"/>
      <c r="D6" s="122"/>
      <c r="E6" s="123"/>
      <c r="F6" s="123"/>
      <c r="G6" s="123"/>
      <c r="H6" s="124"/>
      <c r="I6" s="130"/>
      <c r="J6" s="105"/>
    </row>
    <row r="7" spans="2:11" s="46" customFormat="1" ht="20.100000000000001" customHeight="1" x14ac:dyDescent="0.3">
      <c r="B7" s="122" t="s">
        <v>196</v>
      </c>
      <c r="C7" s="122"/>
      <c r="D7" s="122"/>
      <c r="E7" s="123"/>
      <c r="F7" s="123"/>
      <c r="G7" s="123"/>
      <c r="H7" s="124"/>
      <c r="I7" s="130"/>
      <c r="J7" s="105"/>
    </row>
    <row r="8" spans="2:11" s="46" customFormat="1" ht="20.100000000000001" customHeight="1" x14ac:dyDescent="0.3">
      <c r="B8" s="122" t="s">
        <v>196</v>
      </c>
      <c r="C8" s="122"/>
      <c r="D8" s="122"/>
      <c r="E8" s="123"/>
      <c r="F8" s="123"/>
      <c r="G8" s="123"/>
      <c r="H8" s="124"/>
      <c r="I8" s="130"/>
      <c r="J8" s="105"/>
    </row>
    <row r="9" spans="2:11" s="46" customFormat="1" ht="20.100000000000001" customHeight="1" x14ac:dyDescent="0.3">
      <c r="B9" s="125" t="s">
        <v>196</v>
      </c>
      <c r="C9" s="126"/>
      <c r="D9" s="126"/>
      <c r="E9" s="123"/>
      <c r="F9" s="123"/>
      <c r="G9" s="123"/>
      <c r="H9" s="124"/>
      <c r="I9" s="130"/>
      <c r="J9" s="105"/>
    </row>
    <row r="10" spans="2:11" s="46" customFormat="1" ht="20.100000000000001" customHeight="1" x14ac:dyDescent="0.3">
      <c r="B10" s="125" t="s">
        <v>196</v>
      </c>
      <c r="C10" s="126"/>
      <c r="D10" s="126"/>
      <c r="E10" s="123"/>
      <c r="F10" s="123"/>
      <c r="G10" s="123"/>
      <c r="H10" s="124"/>
      <c r="I10" s="130"/>
      <c r="J10" s="105"/>
    </row>
    <row r="11" spans="2:11" s="46" customFormat="1" ht="20.100000000000001" customHeight="1" thickBot="1" x14ac:dyDescent="0.35">
      <c r="B11" s="127" t="s">
        <v>196</v>
      </c>
      <c r="C11" s="127"/>
      <c r="D11" s="127"/>
      <c r="E11" s="128"/>
      <c r="F11" s="128"/>
      <c r="G11" s="128"/>
      <c r="H11" s="128"/>
      <c r="I11" s="131"/>
      <c r="J11" s="105"/>
    </row>
    <row r="12" spans="2:11" s="46" customFormat="1" ht="30" customHeight="1" thickBot="1" x14ac:dyDescent="0.35">
      <c r="B12" s="727" t="s">
        <v>264</v>
      </c>
      <c r="C12" s="728"/>
      <c r="D12" s="729"/>
      <c r="E12" s="246"/>
      <c r="F12" s="246"/>
      <c r="G12" s="246"/>
      <c r="H12" s="246"/>
      <c r="I12" s="246"/>
      <c r="J12" s="105"/>
    </row>
    <row r="13" spans="2:11" x14ac:dyDescent="0.25">
      <c r="I13" s="67"/>
    </row>
    <row r="14" spans="2:11" x14ac:dyDescent="0.25">
      <c r="B14" s="721" t="s">
        <v>690</v>
      </c>
      <c r="C14" s="721"/>
      <c r="D14" s="721"/>
      <c r="E14" s="721"/>
      <c r="F14" s="721"/>
      <c r="G14" s="721"/>
      <c r="H14" s="721"/>
      <c r="I14" s="109"/>
    </row>
    <row r="15" spans="2:11" x14ac:dyDescent="0.25">
      <c r="I15" s="108"/>
      <c r="J15" s="108"/>
      <c r="K15" s="108"/>
    </row>
    <row r="16" spans="2:11" ht="16.5" thickBot="1" x14ac:dyDescent="0.3">
      <c r="B16" s="129"/>
      <c r="C16" s="129"/>
      <c r="D16" s="129"/>
      <c r="E16" s="129"/>
      <c r="F16" s="129"/>
      <c r="G16" s="129"/>
      <c r="H16" s="129"/>
      <c r="I16" s="121" t="s">
        <v>3</v>
      </c>
    </row>
    <row r="17" spans="2:12" s="46" customFormat="1" ht="36" customHeight="1" thickBot="1" x14ac:dyDescent="0.35">
      <c r="B17" s="722" t="s">
        <v>842</v>
      </c>
      <c r="C17" s="723"/>
      <c r="D17" s="723"/>
      <c r="E17" s="723"/>
      <c r="F17" s="723"/>
      <c r="G17" s="723"/>
      <c r="H17" s="723"/>
      <c r="I17" s="724"/>
      <c r="L17" s="47"/>
    </row>
    <row r="18" spans="2:12" s="46" customFormat="1" ht="49.5" customHeight="1" x14ac:dyDescent="0.3">
      <c r="B18" s="725" t="s">
        <v>223</v>
      </c>
      <c r="C18" s="716" t="s">
        <v>224</v>
      </c>
      <c r="D18" s="716" t="s">
        <v>263</v>
      </c>
      <c r="E18" s="247" t="s">
        <v>45</v>
      </c>
      <c r="F18" s="247" t="s">
        <v>198</v>
      </c>
      <c r="G18" s="247" t="s">
        <v>225</v>
      </c>
      <c r="H18" s="247" t="s">
        <v>199</v>
      </c>
      <c r="I18" s="248" t="s">
        <v>227</v>
      </c>
    </row>
    <row r="19" spans="2:12" s="46" customFormat="1" ht="19.5" thickBot="1" x14ac:dyDescent="0.35">
      <c r="B19" s="726"/>
      <c r="C19" s="717"/>
      <c r="D19" s="717"/>
      <c r="E19" s="249">
        <v>1</v>
      </c>
      <c r="F19" s="249">
        <v>2</v>
      </c>
      <c r="G19" s="249">
        <v>3</v>
      </c>
      <c r="H19" s="249" t="s">
        <v>200</v>
      </c>
      <c r="I19" s="250">
        <v>5</v>
      </c>
    </row>
    <row r="20" spans="2:12" s="46" customFormat="1" ht="20.100000000000001" customHeight="1" x14ac:dyDescent="0.3">
      <c r="B20" s="122" t="s">
        <v>196</v>
      </c>
      <c r="C20" s="122"/>
      <c r="D20" s="122"/>
      <c r="E20" s="123"/>
      <c r="F20" s="123"/>
      <c r="G20" s="123"/>
      <c r="H20" s="124">
        <f>F20-G20</f>
        <v>0</v>
      </c>
      <c r="I20" s="130"/>
    </row>
    <row r="21" spans="2:12" s="46" customFormat="1" ht="20.100000000000001" customHeight="1" x14ac:dyDescent="0.3">
      <c r="B21" s="122" t="s">
        <v>196</v>
      </c>
      <c r="C21" s="122"/>
      <c r="D21" s="122"/>
      <c r="E21" s="123"/>
      <c r="F21" s="123"/>
      <c r="G21" s="123"/>
      <c r="H21" s="124">
        <f t="shared" ref="H21:H25" si="0">F21-G21</f>
        <v>0</v>
      </c>
      <c r="I21" s="130"/>
    </row>
    <row r="22" spans="2:12" s="46" customFormat="1" ht="20.100000000000001" customHeight="1" x14ac:dyDescent="0.3">
      <c r="B22" s="122" t="s">
        <v>196</v>
      </c>
      <c r="C22" s="122"/>
      <c r="D22" s="122"/>
      <c r="E22" s="123"/>
      <c r="F22" s="123"/>
      <c r="G22" s="123"/>
      <c r="H22" s="124">
        <f t="shared" si="0"/>
        <v>0</v>
      </c>
      <c r="I22" s="130"/>
    </row>
    <row r="23" spans="2:12" s="46" customFormat="1" ht="20.100000000000001" customHeight="1" x14ac:dyDescent="0.3">
      <c r="B23" s="125" t="s">
        <v>196</v>
      </c>
      <c r="C23" s="126"/>
      <c r="D23" s="126"/>
      <c r="E23" s="123"/>
      <c r="F23" s="123"/>
      <c r="G23" s="123"/>
      <c r="H23" s="124">
        <f t="shared" si="0"/>
        <v>0</v>
      </c>
      <c r="I23" s="130"/>
    </row>
    <row r="24" spans="2:12" s="46" customFormat="1" ht="20.100000000000001" customHeight="1" x14ac:dyDescent="0.3">
      <c r="B24" s="125" t="s">
        <v>196</v>
      </c>
      <c r="C24" s="126"/>
      <c r="D24" s="126"/>
      <c r="E24" s="123"/>
      <c r="F24" s="123"/>
      <c r="G24" s="123"/>
      <c r="H24" s="124">
        <f t="shared" si="0"/>
        <v>0</v>
      </c>
      <c r="I24" s="130"/>
    </row>
    <row r="25" spans="2:12" s="46" customFormat="1" ht="20.100000000000001" customHeight="1" thickBot="1" x14ac:dyDescent="0.35">
      <c r="B25" s="127" t="s">
        <v>196</v>
      </c>
      <c r="C25" s="127"/>
      <c r="D25" s="127"/>
      <c r="E25" s="128"/>
      <c r="F25" s="128"/>
      <c r="G25" s="128"/>
      <c r="H25" s="124">
        <f t="shared" si="0"/>
        <v>0</v>
      </c>
      <c r="I25" s="131"/>
    </row>
    <row r="26" spans="2:12" s="46" customFormat="1" ht="30" customHeight="1" thickBot="1" x14ac:dyDescent="0.35">
      <c r="B26" s="727" t="s">
        <v>264</v>
      </c>
      <c r="C26" s="728"/>
      <c r="D26" s="729"/>
      <c r="E26" s="246"/>
      <c r="F26" s="246"/>
      <c r="G26" s="246"/>
      <c r="H26" s="246">
        <f>SUM(H20:H25)</f>
        <v>0</v>
      </c>
      <c r="I26" s="246"/>
      <c r="J26" s="105"/>
    </row>
    <row r="27" spans="2:12" s="46" customFormat="1" ht="18.75" x14ac:dyDescent="0.3">
      <c r="B27" s="132"/>
      <c r="C27" s="132"/>
      <c r="D27" s="132"/>
      <c r="E27" s="133"/>
      <c r="F27" s="133"/>
      <c r="G27" s="133"/>
      <c r="H27" s="133"/>
      <c r="I27" s="106"/>
    </row>
    <row r="28" spans="2:12" s="46" customFormat="1" ht="18" customHeight="1" x14ac:dyDescent="0.3">
      <c r="B28" s="715" t="s">
        <v>691</v>
      </c>
      <c r="C28" s="715"/>
      <c r="D28" s="715"/>
      <c r="E28" s="715"/>
      <c r="F28" s="715"/>
      <c r="G28" s="715"/>
      <c r="H28" s="715"/>
      <c r="I28" s="106"/>
    </row>
    <row r="29" spans="2:12" s="46" customFormat="1" ht="18.75" x14ac:dyDescent="0.3">
      <c r="B29" s="715" t="s">
        <v>578</v>
      </c>
      <c r="C29" s="715"/>
      <c r="D29" s="715"/>
      <c r="E29" s="715"/>
      <c r="F29" s="715"/>
      <c r="G29" s="715"/>
      <c r="H29" s="715"/>
      <c r="I29" s="106"/>
    </row>
    <row r="30" spans="2:12" s="46" customFormat="1" ht="18.75" x14ac:dyDescent="0.3">
      <c r="B30" s="132"/>
      <c r="C30" s="132"/>
      <c r="D30" s="132"/>
      <c r="E30" s="133"/>
      <c r="F30" s="133"/>
      <c r="G30" s="133"/>
      <c r="H30" s="133"/>
      <c r="I30" s="106"/>
    </row>
    <row r="31" spans="2:12" s="46" customFormat="1" ht="18.75" x14ac:dyDescent="0.3">
      <c r="B31" s="132"/>
      <c r="C31" s="132"/>
      <c r="D31" s="132"/>
      <c r="E31" s="133"/>
      <c r="F31" s="133"/>
      <c r="G31" s="133"/>
      <c r="H31" s="133"/>
      <c r="I31" s="106"/>
    </row>
    <row r="32" spans="2:12" s="46" customFormat="1" ht="18.75" x14ac:dyDescent="0.3">
      <c r="B32" s="56"/>
      <c r="C32" s="56"/>
      <c r="D32" s="56"/>
      <c r="E32" s="57"/>
      <c r="F32" s="58"/>
      <c r="G32" s="59"/>
      <c r="H32" s="119"/>
      <c r="I32" s="119"/>
    </row>
  </sheetData>
  <mergeCells count="12">
    <mergeCell ref="B2:I2"/>
    <mergeCell ref="B29:H29"/>
    <mergeCell ref="B28:H28"/>
    <mergeCell ref="I4:I5"/>
    <mergeCell ref="B4:H4"/>
    <mergeCell ref="B14:H14"/>
    <mergeCell ref="B17:I17"/>
    <mergeCell ref="B18:B19"/>
    <mergeCell ref="C18:C19"/>
    <mergeCell ref="D18:D19"/>
    <mergeCell ref="B26:D26"/>
    <mergeCell ref="B12:D12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0"/>
  <sheetViews>
    <sheetView showGridLines="0" topLeftCell="B1" zoomScaleSheetLayoutView="75" workbookViewId="0">
      <selection activeCell="G12" sqref="G12"/>
    </sheetView>
  </sheetViews>
  <sheetFormatPr defaultColWidth="9.140625"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x14ac:dyDescent="0.25">
      <c r="B1" s="1"/>
      <c r="H1" s="9"/>
      <c r="I1" s="9" t="s">
        <v>205</v>
      </c>
      <c r="N1" s="734"/>
      <c r="O1" s="734"/>
    </row>
    <row r="2" spans="2:18" ht="20.25" x14ac:dyDescent="0.3">
      <c r="B2" s="740" t="s">
        <v>48</v>
      </c>
      <c r="C2" s="740"/>
      <c r="D2" s="740"/>
      <c r="E2" s="740"/>
      <c r="F2" s="740"/>
      <c r="G2" s="740"/>
      <c r="H2" s="740"/>
      <c r="I2" s="740"/>
      <c r="J2" s="15"/>
      <c r="K2" s="15"/>
      <c r="L2" s="15"/>
      <c r="M2" s="15"/>
      <c r="N2" s="15"/>
      <c r="O2" s="15"/>
    </row>
    <row r="3" spans="2:18" ht="16.5" thickBot="1" x14ac:dyDescent="0.3">
      <c r="C3" s="16"/>
      <c r="D3" s="16"/>
      <c r="E3" s="16"/>
      <c r="G3" s="16"/>
      <c r="H3" s="16"/>
      <c r="I3" s="53" t="s">
        <v>3</v>
      </c>
      <c r="K3" s="16"/>
      <c r="L3" s="16"/>
      <c r="M3" s="16"/>
      <c r="N3" s="16"/>
      <c r="O3" s="16"/>
      <c r="P3" s="16"/>
    </row>
    <row r="4" spans="2:18" s="20" customFormat="1" ht="32.25" customHeight="1" x14ac:dyDescent="0.2">
      <c r="B4" s="735" t="s">
        <v>4</v>
      </c>
      <c r="C4" s="730" t="s">
        <v>5</v>
      </c>
      <c r="D4" s="732" t="s">
        <v>864</v>
      </c>
      <c r="E4" s="732" t="s">
        <v>865</v>
      </c>
      <c r="F4" s="732" t="s">
        <v>806</v>
      </c>
      <c r="G4" s="737" t="s">
        <v>866</v>
      </c>
      <c r="H4" s="738"/>
      <c r="I4" s="631" t="s">
        <v>808</v>
      </c>
      <c r="J4" s="17"/>
      <c r="K4" s="17"/>
      <c r="L4" s="17"/>
      <c r="M4" s="17"/>
      <c r="N4" s="17"/>
      <c r="O4" s="18"/>
      <c r="P4" s="19"/>
      <c r="Q4" s="19"/>
      <c r="R4" s="19"/>
    </row>
    <row r="5" spans="2:18" s="20" customFormat="1" ht="28.5" customHeight="1" thickBot="1" x14ac:dyDescent="0.25">
      <c r="B5" s="736"/>
      <c r="C5" s="731"/>
      <c r="D5" s="733"/>
      <c r="E5" s="733"/>
      <c r="F5" s="733"/>
      <c r="G5" s="251" t="s">
        <v>0</v>
      </c>
      <c r="H5" s="252" t="s">
        <v>46</v>
      </c>
      <c r="I5" s="739"/>
      <c r="J5" s="19"/>
      <c r="K5" s="19"/>
      <c r="L5" s="19"/>
      <c r="M5" s="19"/>
      <c r="N5" s="19"/>
      <c r="O5" s="19"/>
      <c r="P5" s="19"/>
      <c r="Q5" s="19"/>
      <c r="R5" s="19"/>
    </row>
    <row r="6" spans="2:18" s="7" customFormat="1" ht="24" customHeight="1" x14ac:dyDescent="0.2">
      <c r="B6" s="262" t="s">
        <v>53</v>
      </c>
      <c r="C6" s="253" t="s">
        <v>43</v>
      </c>
      <c r="D6" s="259">
        <v>0</v>
      </c>
      <c r="E6" s="259"/>
      <c r="F6" s="259">
        <v>0</v>
      </c>
      <c r="G6" s="259"/>
      <c r="H6" s="259"/>
      <c r="I6" s="258" t="str">
        <f>IFERROR(H6/G6,"  ")</f>
        <v xml:space="preserve">  </v>
      </c>
      <c r="J6" s="4"/>
      <c r="K6" s="4"/>
      <c r="L6" s="4"/>
      <c r="M6" s="4"/>
      <c r="N6" s="4"/>
      <c r="O6" s="4"/>
      <c r="P6" s="4"/>
      <c r="Q6" s="4"/>
      <c r="R6" s="4"/>
    </row>
    <row r="7" spans="2:18" s="7" customFormat="1" ht="24" customHeight="1" x14ac:dyDescent="0.2">
      <c r="B7" s="263" t="s">
        <v>54</v>
      </c>
      <c r="C7" s="254" t="s">
        <v>44</v>
      </c>
      <c r="D7" s="260">
        <v>0</v>
      </c>
      <c r="E7" s="260"/>
      <c r="F7" s="260">
        <v>0</v>
      </c>
      <c r="G7" s="260"/>
      <c r="H7" s="260"/>
      <c r="I7" s="256" t="str">
        <f t="shared" ref="I7:I12" si="0">IFERROR(H7/G7,"  ")</f>
        <v xml:space="preserve">  </v>
      </c>
      <c r="J7" s="4"/>
      <c r="K7" s="4"/>
      <c r="L7" s="4"/>
      <c r="M7" s="4"/>
      <c r="N7" s="4"/>
      <c r="O7" s="4"/>
      <c r="P7" s="4"/>
      <c r="Q7" s="4"/>
      <c r="R7" s="4"/>
    </row>
    <row r="8" spans="2:18" s="7" customFormat="1" ht="24" customHeight="1" x14ac:dyDescent="0.2">
      <c r="B8" s="263" t="s">
        <v>55</v>
      </c>
      <c r="C8" s="254" t="s">
        <v>39</v>
      </c>
      <c r="D8" s="260">
        <v>0</v>
      </c>
      <c r="E8" s="260"/>
      <c r="F8" s="260">
        <v>0</v>
      </c>
      <c r="G8" s="260"/>
      <c r="H8" s="260"/>
      <c r="I8" s="256" t="str">
        <f t="shared" si="0"/>
        <v xml:space="preserve">  </v>
      </c>
      <c r="J8" s="4"/>
      <c r="K8" s="4"/>
      <c r="L8" s="4"/>
      <c r="M8" s="4"/>
      <c r="N8" s="4"/>
      <c r="O8" s="4"/>
      <c r="P8" s="4"/>
      <c r="Q8" s="4"/>
      <c r="R8" s="4"/>
    </row>
    <row r="9" spans="2:18" s="7" customFormat="1" ht="24" customHeight="1" x14ac:dyDescent="0.2">
      <c r="B9" s="263" t="s">
        <v>56</v>
      </c>
      <c r="C9" s="254" t="s">
        <v>40</v>
      </c>
      <c r="D9" s="260">
        <v>180000</v>
      </c>
      <c r="E9" s="260">
        <v>486000</v>
      </c>
      <c r="F9" s="260">
        <v>180000</v>
      </c>
      <c r="G9" s="260">
        <v>180000</v>
      </c>
      <c r="H9" s="260">
        <v>0</v>
      </c>
      <c r="I9" s="256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</row>
    <row r="10" spans="2:18" s="7" customFormat="1" ht="24" customHeight="1" x14ac:dyDescent="0.2">
      <c r="B10" s="263" t="s">
        <v>57</v>
      </c>
      <c r="C10" s="254" t="s">
        <v>41</v>
      </c>
      <c r="D10" s="260">
        <v>720000</v>
      </c>
      <c r="E10" s="260">
        <v>2243367</v>
      </c>
      <c r="F10" s="260">
        <v>720000</v>
      </c>
      <c r="G10" s="260">
        <v>720000</v>
      </c>
      <c r="H10" s="260">
        <v>434338.74</v>
      </c>
      <c r="I10" s="256">
        <f t="shared" si="0"/>
        <v>0.60324825000000004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63" t="s">
        <v>58</v>
      </c>
      <c r="C11" s="254" t="s">
        <v>42</v>
      </c>
      <c r="D11" s="260">
        <v>120000</v>
      </c>
      <c r="E11" s="260">
        <v>949600</v>
      </c>
      <c r="F11" s="260">
        <v>120000</v>
      </c>
      <c r="G11" s="260">
        <v>120000</v>
      </c>
      <c r="H11" s="260">
        <v>430000</v>
      </c>
      <c r="I11" s="256">
        <f t="shared" si="0"/>
        <v>3.5833333333333335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thickBot="1" x14ac:dyDescent="0.25">
      <c r="B12" s="264" t="s">
        <v>59</v>
      </c>
      <c r="C12" s="255" t="s">
        <v>49</v>
      </c>
      <c r="D12" s="261">
        <v>360000</v>
      </c>
      <c r="E12" s="261">
        <v>130000</v>
      </c>
      <c r="F12" s="261">
        <v>360000</v>
      </c>
      <c r="G12" s="261">
        <v>360000</v>
      </c>
      <c r="H12" s="261">
        <v>190000</v>
      </c>
      <c r="I12" s="257">
        <f t="shared" si="0"/>
        <v>0.52777777777777779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ht="16.5" thickBot="1" x14ac:dyDescent="0.3">
      <c r="B13" s="70"/>
      <c r="C13" s="70"/>
      <c r="D13" s="70"/>
      <c r="E13" s="70"/>
      <c r="F13" s="76"/>
    </row>
    <row r="14" spans="2:18" ht="20.25" customHeight="1" x14ac:dyDescent="0.25">
      <c r="B14" s="742" t="s">
        <v>194</v>
      </c>
      <c r="C14" s="745" t="s">
        <v>43</v>
      </c>
      <c r="D14" s="745"/>
      <c r="E14" s="746"/>
      <c r="F14" s="747" t="s">
        <v>44</v>
      </c>
      <c r="G14" s="745"/>
      <c r="H14" s="746"/>
      <c r="I14" s="747" t="s">
        <v>39</v>
      </c>
      <c r="J14" s="745"/>
      <c r="K14" s="746"/>
    </row>
    <row r="15" spans="2:18" x14ac:dyDescent="0.25">
      <c r="B15" s="743"/>
      <c r="C15" s="265">
        <v>1</v>
      </c>
      <c r="D15" s="265">
        <v>2</v>
      </c>
      <c r="E15" s="266">
        <v>3</v>
      </c>
      <c r="F15" s="267">
        <v>4</v>
      </c>
      <c r="G15" s="265">
        <v>5</v>
      </c>
      <c r="H15" s="266">
        <v>6</v>
      </c>
      <c r="I15" s="267">
        <v>7</v>
      </c>
      <c r="J15" s="265">
        <v>8</v>
      </c>
      <c r="K15" s="266">
        <v>9</v>
      </c>
    </row>
    <row r="16" spans="2:18" x14ac:dyDescent="0.25">
      <c r="B16" s="744"/>
      <c r="C16" s="268" t="s">
        <v>195</v>
      </c>
      <c r="D16" s="268" t="s">
        <v>196</v>
      </c>
      <c r="E16" s="269" t="s">
        <v>197</v>
      </c>
      <c r="F16" s="270" t="s">
        <v>195</v>
      </c>
      <c r="G16" s="268" t="s">
        <v>196</v>
      </c>
      <c r="H16" s="269" t="s">
        <v>197</v>
      </c>
      <c r="I16" s="270" t="s">
        <v>195</v>
      </c>
      <c r="J16" s="268" t="s">
        <v>196</v>
      </c>
      <c r="K16" s="269" t="s">
        <v>197</v>
      </c>
    </row>
    <row r="17" spans="2:11" x14ac:dyDescent="0.25">
      <c r="B17" s="71">
        <v>1</v>
      </c>
      <c r="C17" s="50"/>
      <c r="D17" s="50"/>
      <c r="E17" s="72"/>
      <c r="F17" s="77"/>
      <c r="G17" s="50"/>
      <c r="H17" s="72"/>
      <c r="I17" s="77"/>
      <c r="J17" s="50"/>
      <c r="K17" s="72"/>
    </row>
    <row r="18" spans="2:11" x14ac:dyDescent="0.25">
      <c r="B18" s="71">
        <v>2</v>
      </c>
      <c r="C18" s="50"/>
      <c r="D18" s="50"/>
      <c r="E18" s="72"/>
      <c r="F18" s="77"/>
      <c r="G18" s="50"/>
      <c r="H18" s="72"/>
      <c r="I18" s="77"/>
      <c r="J18" s="50"/>
      <c r="K18" s="72"/>
    </row>
    <row r="19" spans="2:11" x14ac:dyDescent="0.25">
      <c r="B19" s="71">
        <v>3</v>
      </c>
      <c r="C19" s="50"/>
      <c r="D19" s="50"/>
      <c r="E19" s="72"/>
      <c r="F19" s="77"/>
      <c r="G19" s="50"/>
      <c r="H19" s="72"/>
      <c r="I19" s="77"/>
      <c r="J19" s="50"/>
      <c r="K19" s="72"/>
    </row>
    <row r="20" spans="2:11" x14ac:dyDescent="0.25">
      <c r="B20" s="71">
        <v>4</v>
      </c>
      <c r="C20" s="50"/>
      <c r="D20" s="50"/>
      <c r="E20" s="72"/>
      <c r="F20" s="77"/>
      <c r="G20" s="50"/>
      <c r="H20" s="72"/>
      <c r="I20" s="77"/>
      <c r="J20" s="50"/>
      <c r="K20" s="72"/>
    </row>
    <row r="21" spans="2:11" x14ac:dyDescent="0.25">
      <c r="B21" s="71">
        <v>5</v>
      </c>
      <c r="C21" s="50"/>
      <c r="D21" s="50"/>
      <c r="E21" s="72"/>
      <c r="F21" s="77"/>
      <c r="G21" s="50"/>
      <c r="H21" s="72"/>
      <c r="I21" s="77"/>
      <c r="J21" s="50"/>
      <c r="K21" s="72"/>
    </row>
    <row r="22" spans="2:11" x14ac:dyDescent="0.25">
      <c r="B22" s="71">
        <v>6</v>
      </c>
      <c r="C22" s="50"/>
      <c r="D22" s="50"/>
      <c r="E22" s="72"/>
      <c r="F22" s="77"/>
      <c r="G22" s="50"/>
      <c r="H22" s="72"/>
      <c r="I22" s="77"/>
      <c r="J22" s="50"/>
      <c r="K22" s="72"/>
    </row>
    <row r="23" spans="2:11" x14ac:dyDescent="0.25">
      <c r="B23" s="71">
        <v>7</v>
      </c>
      <c r="C23" s="50"/>
      <c r="D23" s="50"/>
      <c r="E23" s="72"/>
      <c r="F23" s="77"/>
      <c r="G23" s="50"/>
      <c r="H23" s="72"/>
      <c r="I23" s="77"/>
      <c r="J23" s="50"/>
      <c r="K23" s="72"/>
    </row>
    <row r="24" spans="2:11" x14ac:dyDescent="0.25">
      <c r="B24" s="71">
        <v>8</v>
      </c>
      <c r="C24" s="50"/>
      <c r="D24" s="50"/>
      <c r="E24" s="72"/>
      <c r="F24" s="77"/>
      <c r="G24" s="50"/>
      <c r="H24" s="72"/>
      <c r="I24" s="77"/>
      <c r="J24" s="50"/>
      <c r="K24" s="72"/>
    </row>
    <row r="25" spans="2:11" x14ac:dyDescent="0.25">
      <c r="B25" s="71">
        <v>9</v>
      </c>
      <c r="C25" s="50"/>
      <c r="D25" s="50"/>
      <c r="E25" s="72"/>
      <c r="F25" s="77"/>
      <c r="G25" s="50"/>
      <c r="H25" s="72"/>
      <c r="I25" s="77"/>
      <c r="J25" s="50"/>
      <c r="K25" s="72"/>
    </row>
    <row r="26" spans="2:11" ht="16.5" thickBot="1" x14ac:dyDescent="0.3">
      <c r="B26" s="73">
        <v>10</v>
      </c>
      <c r="C26" s="74"/>
      <c r="D26" s="74"/>
      <c r="E26" s="75"/>
      <c r="F26" s="78"/>
      <c r="G26" s="74"/>
      <c r="H26" s="75"/>
      <c r="I26" s="78"/>
      <c r="J26" s="74"/>
      <c r="K26" s="75"/>
    </row>
    <row r="27" spans="2:11" ht="6.75" customHeight="1" x14ac:dyDescent="0.25"/>
    <row r="28" spans="2:11" ht="15.75" customHeight="1" x14ac:dyDescent="0.25">
      <c r="B28" s="741" t="s">
        <v>578</v>
      </c>
      <c r="C28" s="741"/>
      <c r="D28" s="741"/>
      <c r="E28" s="741"/>
      <c r="F28" s="741"/>
      <c r="G28" s="741"/>
      <c r="H28" s="741"/>
      <c r="I28" s="11"/>
    </row>
    <row r="29" spans="2:11" x14ac:dyDescent="0.25">
      <c r="B29" s="11"/>
      <c r="C29" s="11"/>
      <c r="D29" s="11"/>
      <c r="E29" s="11"/>
      <c r="G29" s="11"/>
    </row>
    <row r="30" spans="2:11" x14ac:dyDescent="0.25">
      <c r="B30" s="11"/>
      <c r="C30" s="11"/>
      <c r="E30" s="11"/>
    </row>
  </sheetData>
  <mergeCells count="14">
    <mergeCell ref="B28:H28"/>
    <mergeCell ref="B14:B16"/>
    <mergeCell ref="C14:E14"/>
    <mergeCell ref="F14:H14"/>
    <mergeCell ref="I14:K14"/>
    <mergeCell ref="C4:C5"/>
    <mergeCell ref="E4:E5"/>
    <mergeCell ref="N1:O1"/>
    <mergeCell ref="B4:B5"/>
    <mergeCell ref="F4:F5"/>
    <mergeCell ref="G4:H4"/>
    <mergeCell ref="I4:I5"/>
    <mergeCell ref="D4:D5"/>
    <mergeCell ref="B2:I2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6: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28" workbookViewId="0">
      <selection activeCell="F50" sqref="F50:J50"/>
    </sheetView>
  </sheetViews>
  <sheetFormatPr defaultRowHeight="15.75" x14ac:dyDescent="0.25"/>
  <cols>
    <col min="1" max="1" width="5.42578125" style="11" customWidth="1"/>
    <col min="2" max="2" width="12.7109375" style="11" customWidth="1"/>
    <col min="3" max="7" width="15.7109375" style="11" customWidth="1"/>
    <col min="8" max="8" width="17.140625" style="11" customWidth="1"/>
    <col min="9" max="9" width="8.7109375" style="11" customWidth="1"/>
    <col min="10" max="10" width="17.7109375" style="11" customWidth="1"/>
    <col min="11" max="11" width="8.7109375" style="11" customWidth="1"/>
    <col min="12" max="12" width="16.140625" style="11" customWidth="1"/>
    <col min="13" max="13" width="48.28515625" style="11" customWidth="1"/>
    <col min="14" max="14" width="18.42578125" style="11" customWidth="1"/>
    <col min="15" max="259" width="9.140625" style="11"/>
    <col min="260" max="260" width="5.42578125" style="11" customWidth="1"/>
    <col min="261" max="261" width="18" style="11" bestFit="1" customWidth="1"/>
    <col min="262" max="262" width="18" style="11" customWidth="1"/>
    <col min="263" max="263" width="17.42578125" style="11" customWidth="1"/>
    <col min="264" max="264" width="17.5703125" style="11" bestFit="1" customWidth="1"/>
    <col min="265" max="265" width="19.42578125" style="11" customWidth="1"/>
    <col min="266" max="266" width="15.85546875" style="11" customWidth="1"/>
    <col min="267" max="267" width="17.85546875" style="11" customWidth="1"/>
    <col min="268" max="268" width="22.140625" style="11" customWidth="1"/>
    <col min="269" max="269" width="15.42578125" style="11" bestFit="1" customWidth="1"/>
    <col min="270" max="270" width="18.42578125" style="11" customWidth="1"/>
    <col min="271" max="515" width="9.140625" style="11"/>
    <col min="516" max="516" width="5.42578125" style="11" customWidth="1"/>
    <col min="517" max="517" width="18" style="11" bestFit="1" customWidth="1"/>
    <col min="518" max="518" width="18" style="11" customWidth="1"/>
    <col min="519" max="519" width="17.42578125" style="11" customWidth="1"/>
    <col min="520" max="520" width="17.5703125" style="11" bestFit="1" customWidth="1"/>
    <col min="521" max="521" width="19.42578125" style="11" customWidth="1"/>
    <col min="522" max="522" width="15.85546875" style="11" customWidth="1"/>
    <col min="523" max="523" width="17.85546875" style="11" customWidth="1"/>
    <col min="524" max="524" width="22.140625" style="11" customWidth="1"/>
    <col min="525" max="525" width="15.42578125" style="11" bestFit="1" customWidth="1"/>
    <col min="526" max="526" width="18.42578125" style="11" customWidth="1"/>
    <col min="527" max="771" width="9.140625" style="11"/>
    <col min="772" max="772" width="5.42578125" style="11" customWidth="1"/>
    <col min="773" max="773" width="18" style="11" bestFit="1" customWidth="1"/>
    <col min="774" max="774" width="18" style="11" customWidth="1"/>
    <col min="775" max="775" width="17.42578125" style="11" customWidth="1"/>
    <col min="776" max="776" width="17.5703125" style="11" bestFit="1" customWidth="1"/>
    <col min="777" max="777" width="19.42578125" style="11" customWidth="1"/>
    <col min="778" max="778" width="15.85546875" style="11" customWidth="1"/>
    <col min="779" max="779" width="17.85546875" style="11" customWidth="1"/>
    <col min="780" max="780" width="22.140625" style="11" customWidth="1"/>
    <col min="781" max="781" width="15.42578125" style="11" bestFit="1" customWidth="1"/>
    <col min="782" max="782" width="18.42578125" style="11" customWidth="1"/>
    <col min="783" max="1027" width="9.140625" style="11"/>
    <col min="1028" max="1028" width="5.42578125" style="11" customWidth="1"/>
    <col min="1029" max="1029" width="18" style="11" bestFit="1" customWidth="1"/>
    <col min="1030" max="1030" width="18" style="11" customWidth="1"/>
    <col min="1031" max="1031" width="17.42578125" style="11" customWidth="1"/>
    <col min="1032" max="1032" width="17.5703125" style="11" bestFit="1" customWidth="1"/>
    <col min="1033" max="1033" width="19.42578125" style="11" customWidth="1"/>
    <col min="1034" max="1034" width="15.85546875" style="11" customWidth="1"/>
    <col min="1035" max="1035" width="17.85546875" style="11" customWidth="1"/>
    <col min="1036" max="1036" width="22.140625" style="11" customWidth="1"/>
    <col min="1037" max="1037" width="15.42578125" style="11" bestFit="1" customWidth="1"/>
    <col min="1038" max="1038" width="18.42578125" style="11" customWidth="1"/>
    <col min="1039" max="1283" width="9.140625" style="11"/>
    <col min="1284" max="1284" width="5.42578125" style="11" customWidth="1"/>
    <col min="1285" max="1285" width="18" style="11" bestFit="1" customWidth="1"/>
    <col min="1286" max="1286" width="18" style="11" customWidth="1"/>
    <col min="1287" max="1287" width="17.42578125" style="11" customWidth="1"/>
    <col min="1288" max="1288" width="17.5703125" style="11" bestFit="1" customWidth="1"/>
    <col min="1289" max="1289" width="19.42578125" style="11" customWidth="1"/>
    <col min="1290" max="1290" width="15.85546875" style="11" customWidth="1"/>
    <col min="1291" max="1291" width="17.85546875" style="11" customWidth="1"/>
    <col min="1292" max="1292" width="22.140625" style="11" customWidth="1"/>
    <col min="1293" max="1293" width="15.42578125" style="11" bestFit="1" customWidth="1"/>
    <col min="1294" max="1294" width="18.42578125" style="11" customWidth="1"/>
    <col min="1295" max="1539" width="9.140625" style="11"/>
    <col min="1540" max="1540" width="5.42578125" style="11" customWidth="1"/>
    <col min="1541" max="1541" width="18" style="11" bestFit="1" customWidth="1"/>
    <col min="1542" max="1542" width="18" style="11" customWidth="1"/>
    <col min="1543" max="1543" width="17.42578125" style="11" customWidth="1"/>
    <col min="1544" max="1544" width="17.5703125" style="11" bestFit="1" customWidth="1"/>
    <col min="1545" max="1545" width="19.42578125" style="11" customWidth="1"/>
    <col min="1546" max="1546" width="15.85546875" style="11" customWidth="1"/>
    <col min="1547" max="1547" width="17.85546875" style="11" customWidth="1"/>
    <col min="1548" max="1548" width="22.140625" style="11" customWidth="1"/>
    <col min="1549" max="1549" width="15.42578125" style="11" bestFit="1" customWidth="1"/>
    <col min="1550" max="1550" width="18.42578125" style="11" customWidth="1"/>
    <col min="1551" max="1795" width="9.140625" style="11"/>
    <col min="1796" max="1796" width="5.42578125" style="11" customWidth="1"/>
    <col min="1797" max="1797" width="18" style="11" bestFit="1" customWidth="1"/>
    <col min="1798" max="1798" width="18" style="11" customWidth="1"/>
    <col min="1799" max="1799" width="17.42578125" style="11" customWidth="1"/>
    <col min="1800" max="1800" width="17.5703125" style="11" bestFit="1" customWidth="1"/>
    <col min="1801" max="1801" width="19.42578125" style="11" customWidth="1"/>
    <col min="1802" max="1802" width="15.85546875" style="11" customWidth="1"/>
    <col min="1803" max="1803" width="17.85546875" style="11" customWidth="1"/>
    <col min="1804" max="1804" width="22.140625" style="11" customWidth="1"/>
    <col min="1805" max="1805" width="15.42578125" style="11" bestFit="1" customWidth="1"/>
    <col min="1806" max="1806" width="18.42578125" style="11" customWidth="1"/>
    <col min="1807" max="2051" width="9.140625" style="11"/>
    <col min="2052" max="2052" width="5.42578125" style="11" customWidth="1"/>
    <col min="2053" max="2053" width="18" style="11" bestFit="1" customWidth="1"/>
    <col min="2054" max="2054" width="18" style="11" customWidth="1"/>
    <col min="2055" max="2055" width="17.42578125" style="11" customWidth="1"/>
    <col min="2056" max="2056" width="17.5703125" style="11" bestFit="1" customWidth="1"/>
    <col min="2057" max="2057" width="19.42578125" style="11" customWidth="1"/>
    <col min="2058" max="2058" width="15.85546875" style="11" customWidth="1"/>
    <col min="2059" max="2059" width="17.85546875" style="11" customWidth="1"/>
    <col min="2060" max="2060" width="22.140625" style="11" customWidth="1"/>
    <col min="2061" max="2061" width="15.42578125" style="11" bestFit="1" customWidth="1"/>
    <col min="2062" max="2062" width="18.42578125" style="11" customWidth="1"/>
    <col min="2063" max="2307" width="9.140625" style="11"/>
    <col min="2308" max="2308" width="5.42578125" style="11" customWidth="1"/>
    <col min="2309" max="2309" width="18" style="11" bestFit="1" customWidth="1"/>
    <col min="2310" max="2310" width="18" style="11" customWidth="1"/>
    <col min="2311" max="2311" width="17.42578125" style="11" customWidth="1"/>
    <col min="2312" max="2312" width="17.5703125" style="11" bestFit="1" customWidth="1"/>
    <col min="2313" max="2313" width="19.42578125" style="11" customWidth="1"/>
    <col min="2314" max="2314" width="15.85546875" style="11" customWidth="1"/>
    <col min="2315" max="2315" width="17.85546875" style="11" customWidth="1"/>
    <col min="2316" max="2316" width="22.140625" style="11" customWidth="1"/>
    <col min="2317" max="2317" width="15.42578125" style="11" bestFit="1" customWidth="1"/>
    <col min="2318" max="2318" width="18.42578125" style="11" customWidth="1"/>
    <col min="2319" max="2563" width="9.140625" style="11"/>
    <col min="2564" max="2564" width="5.42578125" style="11" customWidth="1"/>
    <col min="2565" max="2565" width="18" style="11" bestFit="1" customWidth="1"/>
    <col min="2566" max="2566" width="18" style="11" customWidth="1"/>
    <col min="2567" max="2567" width="17.42578125" style="11" customWidth="1"/>
    <col min="2568" max="2568" width="17.5703125" style="11" bestFit="1" customWidth="1"/>
    <col min="2569" max="2569" width="19.42578125" style="11" customWidth="1"/>
    <col min="2570" max="2570" width="15.85546875" style="11" customWidth="1"/>
    <col min="2571" max="2571" width="17.85546875" style="11" customWidth="1"/>
    <col min="2572" max="2572" width="22.140625" style="11" customWidth="1"/>
    <col min="2573" max="2573" width="15.42578125" style="11" bestFit="1" customWidth="1"/>
    <col min="2574" max="2574" width="18.42578125" style="11" customWidth="1"/>
    <col min="2575" max="2819" width="9.140625" style="11"/>
    <col min="2820" max="2820" width="5.42578125" style="11" customWidth="1"/>
    <col min="2821" max="2821" width="18" style="11" bestFit="1" customWidth="1"/>
    <col min="2822" max="2822" width="18" style="11" customWidth="1"/>
    <col min="2823" max="2823" width="17.42578125" style="11" customWidth="1"/>
    <col min="2824" max="2824" width="17.5703125" style="11" bestFit="1" customWidth="1"/>
    <col min="2825" max="2825" width="19.42578125" style="11" customWidth="1"/>
    <col min="2826" max="2826" width="15.85546875" style="11" customWidth="1"/>
    <col min="2827" max="2827" width="17.85546875" style="11" customWidth="1"/>
    <col min="2828" max="2828" width="22.140625" style="11" customWidth="1"/>
    <col min="2829" max="2829" width="15.42578125" style="11" bestFit="1" customWidth="1"/>
    <col min="2830" max="2830" width="18.42578125" style="11" customWidth="1"/>
    <col min="2831" max="3075" width="9.140625" style="11"/>
    <col min="3076" max="3076" width="5.42578125" style="11" customWidth="1"/>
    <col min="3077" max="3077" width="18" style="11" bestFit="1" customWidth="1"/>
    <col min="3078" max="3078" width="18" style="11" customWidth="1"/>
    <col min="3079" max="3079" width="17.42578125" style="11" customWidth="1"/>
    <col min="3080" max="3080" width="17.5703125" style="11" bestFit="1" customWidth="1"/>
    <col min="3081" max="3081" width="19.42578125" style="11" customWidth="1"/>
    <col min="3082" max="3082" width="15.85546875" style="11" customWidth="1"/>
    <col min="3083" max="3083" width="17.85546875" style="11" customWidth="1"/>
    <col min="3084" max="3084" width="22.140625" style="11" customWidth="1"/>
    <col min="3085" max="3085" width="15.42578125" style="11" bestFit="1" customWidth="1"/>
    <col min="3086" max="3086" width="18.42578125" style="11" customWidth="1"/>
    <col min="3087" max="3331" width="9.140625" style="11"/>
    <col min="3332" max="3332" width="5.42578125" style="11" customWidth="1"/>
    <col min="3333" max="3333" width="18" style="11" bestFit="1" customWidth="1"/>
    <col min="3334" max="3334" width="18" style="11" customWidth="1"/>
    <col min="3335" max="3335" width="17.42578125" style="11" customWidth="1"/>
    <col min="3336" max="3336" width="17.5703125" style="11" bestFit="1" customWidth="1"/>
    <col min="3337" max="3337" width="19.42578125" style="11" customWidth="1"/>
    <col min="3338" max="3338" width="15.85546875" style="11" customWidth="1"/>
    <col min="3339" max="3339" width="17.85546875" style="11" customWidth="1"/>
    <col min="3340" max="3340" width="22.140625" style="11" customWidth="1"/>
    <col min="3341" max="3341" width="15.42578125" style="11" bestFit="1" customWidth="1"/>
    <col min="3342" max="3342" width="18.42578125" style="11" customWidth="1"/>
    <col min="3343" max="3587" width="9.140625" style="11"/>
    <col min="3588" max="3588" width="5.42578125" style="11" customWidth="1"/>
    <col min="3589" max="3589" width="18" style="11" bestFit="1" customWidth="1"/>
    <col min="3590" max="3590" width="18" style="11" customWidth="1"/>
    <col min="3591" max="3591" width="17.42578125" style="11" customWidth="1"/>
    <col min="3592" max="3592" width="17.5703125" style="11" bestFit="1" customWidth="1"/>
    <col min="3593" max="3593" width="19.42578125" style="11" customWidth="1"/>
    <col min="3594" max="3594" width="15.85546875" style="11" customWidth="1"/>
    <col min="3595" max="3595" width="17.85546875" style="11" customWidth="1"/>
    <col min="3596" max="3596" width="22.140625" style="11" customWidth="1"/>
    <col min="3597" max="3597" width="15.42578125" style="11" bestFit="1" customWidth="1"/>
    <col min="3598" max="3598" width="18.42578125" style="11" customWidth="1"/>
    <col min="3599" max="3843" width="9.140625" style="11"/>
    <col min="3844" max="3844" width="5.42578125" style="11" customWidth="1"/>
    <col min="3845" max="3845" width="18" style="11" bestFit="1" customWidth="1"/>
    <col min="3846" max="3846" width="18" style="11" customWidth="1"/>
    <col min="3847" max="3847" width="17.42578125" style="11" customWidth="1"/>
    <col min="3848" max="3848" width="17.5703125" style="11" bestFit="1" customWidth="1"/>
    <col min="3849" max="3849" width="19.42578125" style="11" customWidth="1"/>
    <col min="3850" max="3850" width="15.85546875" style="11" customWidth="1"/>
    <col min="3851" max="3851" width="17.85546875" style="11" customWidth="1"/>
    <col min="3852" max="3852" width="22.140625" style="11" customWidth="1"/>
    <col min="3853" max="3853" width="15.42578125" style="11" bestFit="1" customWidth="1"/>
    <col min="3854" max="3854" width="18.42578125" style="11" customWidth="1"/>
    <col min="3855" max="4099" width="9.140625" style="11"/>
    <col min="4100" max="4100" width="5.42578125" style="11" customWidth="1"/>
    <col min="4101" max="4101" width="18" style="11" bestFit="1" customWidth="1"/>
    <col min="4102" max="4102" width="18" style="11" customWidth="1"/>
    <col min="4103" max="4103" width="17.42578125" style="11" customWidth="1"/>
    <col min="4104" max="4104" width="17.5703125" style="11" bestFit="1" customWidth="1"/>
    <col min="4105" max="4105" width="19.42578125" style="11" customWidth="1"/>
    <col min="4106" max="4106" width="15.85546875" style="11" customWidth="1"/>
    <col min="4107" max="4107" width="17.85546875" style="11" customWidth="1"/>
    <col min="4108" max="4108" width="22.140625" style="11" customWidth="1"/>
    <col min="4109" max="4109" width="15.42578125" style="11" bestFit="1" customWidth="1"/>
    <col min="4110" max="4110" width="18.42578125" style="11" customWidth="1"/>
    <col min="4111" max="4355" width="9.140625" style="11"/>
    <col min="4356" max="4356" width="5.42578125" style="11" customWidth="1"/>
    <col min="4357" max="4357" width="18" style="11" bestFit="1" customWidth="1"/>
    <col min="4358" max="4358" width="18" style="11" customWidth="1"/>
    <col min="4359" max="4359" width="17.42578125" style="11" customWidth="1"/>
    <col min="4360" max="4360" width="17.5703125" style="11" bestFit="1" customWidth="1"/>
    <col min="4361" max="4361" width="19.42578125" style="11" customWidth="1"/>
    <col min="4362" max="4362" width="15.85546875" style="11" customWidth="1"/>
    <col min="4363" max="4363" width="17.85546875" style="11" customWidth="1"/>
    <col min="4364" max="4364" width="22.140625" style="11" customWidth="1"/>
    <col min="4365" max="4365" width="15.42578125" style="11" bestFit="1" customWidth="1"/>
    <col min="4366" max="4366" width="18.42578125" style="11" customWidth="1"/>
    <col min="4367" max="4611" width="9.140625" style="11"/>
    <col min="4612" max="4612" width="5.42578125" style="11" customWidth="1"/>
    <col min="4613" max="4613" width="18" style="11" bestFit="1" customWidth="1"/>
    <col min="4614" max="4614" width="18" style="11" customWidth="1"/>
    <col min="4615" max="4615" width="17.42578125" style="11" customWidth="1"/>
    <col min="4616" max="4616" width="17.5703125" style="11" bestFit="1" customWidth="1"/>
    <col min="4617" max="4617" width="19.42578125" style="11" customWidth="1"/>
    <col min="4618" max="4618" width="15.85546875" style="11" customWidth="1"/>
    <col min="4619" max="4619" width="17.85546875" style="11" customWidth="1"/>
    <col min="4620" max="4620" width="22.140625" style="11" customWidth="1"/>
    <col min="4621" max="4621" width="15.42578125" style="11" bestFit="1" customWidth="1"/>
    <col min="4622" max="4622" width="18.42578125" style="11" customWidth="1"/>
    <col min="4623" max="4867" width="9.140625" style="11"/>
    <col min="4868" max="4868" width="5.42578125" style="11" customWidth="1"/>
    <col min="4869" max="4869" width="18" style="11" bestFit="1" customWidth="1"/>
    <col min="4870" max="4870" width="18" style="11" customWidth="1"/>
    <col min="4871" max="4871" width="17.42578125" style="11" customWidth="1"/>
    <col min="4872" max="4872" width="17.5703125" style="11" bestFit="1" customWidth="1"/>
    <col min="4873" max="4873" width="19.42578125" style="11" customWidth="1"/>
    <col min="4874" max="4874" width="15.85546875" style="11" customWidth="1"/>
    <col min="4875" max="4875" width="17.85546875" style="11" customWidth="1"/>
    <col min="4876" max="4876" width="22.140625" style="11" customWidth="1"/>
    <col min="4877" max="4877" width="15.42578125" style="11" bestFit="1" customWidth="1"/>
    <col min="4878" max="4878" width="18.42578125" style="11" customWidth="1"/>
    <col min="4879" max="5123" width="9.140625" style="11"/>
    <col min="5124" max="5124" width="5.42578125" style="11" customWidth="1"/>
    <col min="5125" max="5125" width="18" style="11" bestFit="1" customWidth="1"/>
    <col min="5126" max="5126" width="18" style="11" customWidth="1"/>
    <col min="5127" max="5127" width="17.42578125" style="11" customWidth="1"/>
    <col min="5128" max="5128" width="17.5703125" style="11" bestFit="1" customWidth="1"/>
    <col min="5129" max="5129" width="19.42578125" style="11" customWidth="1"/>
    <col min="5130" max="5130" width="15.85546875" style="11" customWidth="1"/>
    <col min="5131" max="5131" width="17.85546875" style="11" customWidth="1"/>
    <col min="5132" max="5132" width="22.140625" style="11" customWidth="1"/>
    <col min="5133" max="5133" width="15.42578125" style="11" bestFit="1" customWidth="1"/>
    <col min="5134" max="5134" width="18.42578125" style="11" customWidth="1"/>
    <col min="5135" max="5379" width="9.140625" style="11"/>
    <col min="5380" max="5380" width="5.42578125" style="11" customWidth="1"/>
    <col min="5381" max="5381" width="18" style="11" bestFit="1" customWidth="1"/>
    <col min="5382" max="5382" width="18" style="11" customWidth="1"/>
    <col min="5383" max="5383" width="17.42578125" style="11" customWidth="1"/>
    <col min="5384" max="5384" width="17.5703125" style="11" bestFit="1" customWidth="1"/>
    <col min="5385" max="5385" width="19.42578125" style="11" customWidth="1"/>
    <col min="5386" max="5386" width="15.85546875" style="11" customWidth="1"/>
    <col min="5387" max="5387" width="17.85546875" style="11" customWidth="1"/>
    <col min="5388" max="5388" width="22.140625" style="11" customWidth="1"/>
    <col min="5389" max="5389" width="15.42578125" style="11" bestFit="1" customWidth="1"/>
    <col min="5390" max="5390" width="18.42578125" style="11" customWidth="1"/>
    <col min="5391" max="5635" width="9.140625" style="11"/>
    <col min="5636" max="5636" width="5.42578125" style="11" customWidth="1"/>
    <col min="5637" max="5637" width="18" style="11" bestFit="1" customWidth="1"/>
    <col min="5638" max="5638" width="18" style="11" customWidth="1"/>
    <col min="5639" max="5639" width="17.42578125" style="11" customWidth="1"/>
    <col min="5640" max="5640" width="17.5703125" style="11" bestFit="1" customWidth="1"/>
    <col min="5641" max="5641" width="19.42578125" style="11" customWidth="1"/>
    <col min="5642" max="5642" width="15.85546875" style="11" customWidth="1"/>
    <col min="5643" max="5643" width="17.85546875" style="11" customWidth="1"/>
    <col min="5644" max="5644" width="22.140625" style="11" customWidth="1"/>
    <col min="5645" max="5645" width="15.42578125" style="11" bestFit="1" customWidth="1"/>
    <col min="5646" max="5646" width="18.42578125" style="11" customWidth="1"/>
    <col min="5647" max="5891" width="9.140625" style="11"/>
    <col min="5892" max="5892" width="5.42578125" style="11" customWidth="1"/>
    <col min="5893" max="5893" width="18" style="11" bestFit="1" customWidth="1"/>
    <col min="5894" max="5894" width="18" style="11" customWidth="1"/>
    <col min="5895" max="5895" width="17.42578125" style="11" customWidth="1"/>
    <col min="5896" max="5896" width="17.5703125" style="11" bestFit="1" customWidth="1"/>
    <col min="5897" max="5897" width="19.42578125" style="11" customWidth="1"/>
    <col min="5898" max="5898" width="15.85546875" style="11" customWidth="1"/>
    <col min="5899" max="5899" width="17.85546875" style="11" customWidth="1"/>
    <col min="5900" max="5900" width="22.140625" style="11" customWidth="1"/>
    <col min="5901" max="5901" width="15.42578125" style="11" bestFit="1" customWidth="1"/>
    <col min="5902" max="5902" width="18.42578125" style="11" customWidth="1"/>
    <col min="5903" max="6147" width="9.140625" style="11"/>
    <col min="6148" max="6148" width="5.42578125" style="11" customWidth="1"/>
    <col min="6149" max="6149" width="18" style="11" bestFit="1" customWidth="1"/>
    <col min="6150" max="6150" width="18" style="11" customWidth="1"/>
    <col min="6151" max="6151" width="17.42578125" style="11" customWidth="1"/>
    <col min="6152" max="6152" width="17.5703125" style="11" bestFit="1" customWidth="1"/>
    <col min="6153" max="6153" width="19.42578125" style="11" customWidth="1"/>
    <col min="6154" max="6154" width="15.85546875" style="11" customWidth="1"/>
    <col min="6155" max="6155" width="17.85546875" style="11" customWidth="1"/>
    <col min="6156" max="6156" width="22.140625" style="11" customWidth="1"/>
    <col min="6157" max="6157" width="15.42578125" style="11" bestFit="1" customWidth="1"/>
    <col min="6158" max="6158" width="18.42578125" style="11" customWidth="1"/>
    <col min="6159" max="6403" width="9.140625" style="11"/>
    <col min="6404" max="6404" width="5.42578125" style="11" customWidth="1"/>
    <col min="6405" max="6405" width="18" style="11" bestFit="1" customWidth="1"/>
    <col min="6406" max="6406" width="18" style="11" customWidth="1"/>
    <col min="6407" max="6407" width="17.42578125" style="11" customWidth="1"/>
    <col min="6408" max="6408" width="17.5703125" style="11" bestFit="1" customWidth="1"/>
    <col min="6409" max="6409" width="19.42578125" style="11" customWidth="1"/>
    <col min="6410" max="6410" width="15.85546875" style="11" customWidth="1"/>
    <col min="6411" max="6411" width="17.85546875" style="11" customWidth="1"/>
    <col min="6412" max="6412" width="22.140625" style="11" customWidth="1"/>
    <col min="6413" max="6413" width="15.42578125" style="11" bestFit="1" customWidth="1"/>
    <col min="6414" max="6414" width="18.42578125" style="11" customWidth="1"/>
    <col min="6415" max="6659" width="9.140625" style="11"/>
    <col min="6660" max="6660" width="5.42578125" style="11" customWidth="1"/>
    <col min="6661" max="6661" width="18" style="11" bestFit="1" customWidth="1"/>
    <col min="6662" max="6662" width="18" style="11" customWidth="1"/>
    <col min="6663" max="6663" width="17.42578125" style="11" customWidth="1"/>
    <col min="6664" max="6664" width="17.5703125" style="11" bestFit="1" customWidth="1"/>
    <col min="6665" max="6665" width="19.42578125" style="11" customWidth="1"/>
    <col min="6666" max="6666" width="15.85546875" style="11" customWidth="1"/>
    <col min="6667" max="6667" width="17.85546875" style="11" customWidth="1"/>
    <col min="6668" max="6668" width="22.140625" style="11" customWidth="1"/>
    <col min="6669" max="6669" width="15.42578125" style="11" bestFit="1" customWidth="1"/>
    <col min="6670" max="6670" width="18.42578125" style="11" customWidth="1"/>
    <col min="6671" max="6915" width="9.140625" style="11"/>
    <col min="6916" max="6916" width="5.42578125" style="11" customWidth="1"/>
    <col min="6917" max="6917" width="18" style="11" bestFit="1" customWidth="1"/>
    <col min="6918" max="6918" width="18" style="11" customWidth="1"/>
    <col min="6919" max="6919" width="17.42578125" style="11" customWidth="1"/>
    <col min="6920" max="6920" width="17.5703125" style="11" bestFit="1" customWidth="1"/>
    <col min="6921" max="6921" width="19.42578125" style="11" customWidth="1"/>
    <col min="6922" max="6922" width="15.85546875" style="11" customWidth="1"/>
    <col min="6923" max="6923" width="17.85546875" style="11" customWidth="1"/>
    <col min="6924" max="6924" width="22.140625" style="11" customWidth="1"/>
    <col min="6925" max="6925" width="15.42578125" style="11" bestFit="1" customWidth="1"/>
    <col min="6926" max="6926" width="18.42578125" style="11" customWidth="1"/>
    <col min="6927" max="7171" width="9.140625" style="11"/>
    <col min="7172" max="7172" width="5.42578125" style="11" customWidth="1"/>
    <col min="7173" max="7173" width="18" style="11" bestFit="1" customWidth="1"/>
    <col min="7174" max="7174" width="18" style="11" customWidth="1"/>
    <col min="7175" max="7175" width="17.42578125" style="11" customWidth="1"/>
    <col min="7176" max="7176" width="17.5703125" style="11" bestFit="1" customWidth="1"/>
    <col min="7177" max="7177" width="19.42578125" style="11" customWidth="1"/>
    <col min="7178" max="7178" width="15.85546875" style="11" customWidth="1"/>
    <col min="7179" max="7179" width="17.85546875" style="11" customWidth="1"/>
    <col min="7180" max="7180" width="22.140625" style="11" customWidth="1"/>
    <col min="7181" max="7181" width="15.42578125" style="11" bestFit="1" customWidth="1"/>
    <col min="7182" max="7182" width="18.42578125" style="11" customWidth="1"/>
    <col min="7183" max="7427" width="9.140625" style="11"/>
    <col min="7428" max="7428" width="5.42578125" style="11" customWidth="1"/>
    <col min="7429" max="7429" width="18" style="11" bestFit="1" customWidth="1"/>
    <col min="7430" max="7430" width="18" style="11" customWidth="1"/>
    <col min="7431" max="7431" width="17.42578125" style="11" customWidth="1"/>
    <col min="7432" max="7432" width="17.5703125" style="11" bestFit="1" customWidth="1"/>
    <col min="7433" max="7433" width="19.42578125" style="11" customWidth="1"/>
    <col min="7434" max="7434" width="15.85546875" style="11" customWidth="1"/>
    <col min="7435" max="7435" width="17.85546875" style="11" customWidth="1"/>
    <col min="7436" max="7436" width="22.140625" style="11" customWidth="1"/>
    <col min="7437" max="7437" width="15.42578125" style="11" bestFit="1" customWidth="1"/>
    <col min="7438" max="7438" width="18.42578125" style="11" customWidth="1"/>
    <col min="7439" max="7683" width="9.140625" style="11"/>
    <col min="7684" max="7684" width="5.42578125" style="11" customWidth="1"/>
    <col min="7685" max="7685" width="18" style="11" bestFit="1" customWidth="1"/>
    <col min="7686" max="7686" width="18" style="11" customWidth="1"/>
    <col min="7687" max="7687" width="17.42578125" style="11" customWidth="1"/>
    <col min="7688" max="7688" width="17.5703125" style="11" bestFit="1" customWidth="1"/>
    <col min="7689" max="7689" width="19.42578125" style="11" customWidth="1"/>
    <col min="7690" max="7690" width="15.85546875" style="11" customWidth="1"/>
    <col min="7691" max="7691" width="17.85546875" style="11" customWidth="1"/>
    <col min="7692" max="7692" width="22.140625" style="11" customWidth="1"/>
    <col min="7693" max="7693" width="15.42578125" style="11" bestFit="1" customWidth="1"/>
    <col min="7694" max="7694" width="18.42578125" style="11" customWidth="1"/>
    <col min="7695" max="7939" width="9.140625" style="11"/>
    <col min="7940" max="7940" width="5.42578125" style="11" customWidth="1"/>
    <col min="7941" max="7941" width="18" style="11" bestFit="1" customWidth="1"/>
    <col min="7942" max="7942" width="18" style="11" customWidth="1"/>
    <col min="7943" max="7943" width="17.42578125" style="11" customWidth="1"/>
    <col min="7944" max="7944" width="17.5703125" style="11" bestFit="1" customWidth="1"/>
    <col min="7945" max="7945" width="19.42578125" style="11" customWidth="1"/>
    <col min="7946" max="7946" width="15.85546875" style="11" customWidth="1"/>
    <col min="7947" max="7947" width="17.85546875" style="11" customWidth="1"/>
    <col min="7948" max="7948" width="22.140625" style="11" customWidth="1"/>
    <col min="7949" max="7949" width="15.42578125" style="11" bestFit="1" customWidth="1"/>
    <col min="7950" max="7950" width="18.42578125" style="11" customWidth="1"/>
    <col min="7951" max="8195" width="9.140625" style="11"/>
    <col min="8196" max="8196" width="5.42578125" style="11" customWidth="1"/>
    <col min="8197" max="8197" width="18" style="11" bestFit="1" customWidth="1"/>
    <col min="8198" max="8198" width="18" style="11" customWidth="1"/>
    <col min="8199" max="8199" width="17.42578125" style="11" customWidth="1"/>
    <col min="8200" max="8200" width="17.5703125" style="11" bestFit="1" customWidth="1"/>
    <col min="8201" max="8201" width="19.42578125" style="11" customWidth="1"/>
    <col min="8202" max="8202" width="15.85546875" style="11" customWidth="1"/>
    <col min="8203" max="8203" width="17.85546875" style="11" customWidth="1"/>
    <col min="8204" max="8204" width="22.140625" style="11" customWidth="1"/>
    <col min="8205" max="8205" width="15.42578125" style="11" bestFit="1" customWidth="1"/>
    <col min="8206" max="8206" width="18.42578125" style="11" customWidth="1"/>
    <col min="8207" max="8451" width="9.140625" style="11"/>
    <col min="8452" max="8452" width="5.42578125" style="11" customWidth="1"/>
    <col min="8453" max="8453" width="18" style="11" bestFit="1" customWidth="1"/>
    <col min="8454" max="8454" width="18" style="11" customWidth="1"/>
    <col min="8455" max="8455" width="17.42578125" style="11" customWidth="1"/>
    <col min="8456" max="8456" width="17.5703125" style="11" bestFit="1" customWidth="1"/>
    <col min="8457" max="8457" width="19.42578125" style="11" customWidth="1"/>
    <col min="8458" max="8458" width="15.85546875" style="11" customWidth="1"/>
    <col min="8459" max="8459" width="17.85546875" style="11" customWidth="1"/>
    <col min="8460" max="8460" width="22.140625" style="11" customWidth="1"/>
    <col min="8461" max="8461" width="15.42578125" style="11" bestFit="1" customWidth="1"/>
    <col min="8462" max="8462" width="18.42578125" style="11" customWidth="1"/>
    <col min="8463" max="8707" width="9.140625" style="11"/>
    <col min="8708" max="8708" width="5.42578125" style="11" customWidth="1"/>
    <col min="8709" max="8709" width="18" style="11" bestFit="1" customWidth="1"/>
    <col min="8710" max="8710" width="18" style="11" customWidth="1"/>
    <col min="8711" max="8711" width="17.42578125" style="11" customWidth="1"/>
    <col min="8712" max="8712" width="17.5703125" style="11" bestFit="1" customWidth="1"/>
    <col min="8713" max="8713" width="19.42578125" style="11" customWidth="1"/>
    <col min="8714" max="8714" width="15.85546875" style="11" customWidth="1"/>
    <col min="8715" max="8715" width="17.85546875" style="11" customWidth="1"/>
    <col min="8716" max="8716" width="22.140625" style="11" customWidth="1"/>
    <col min="8717" max="8717" width="15.42578125" style="11" bestFit="1" customWidth="1"/>
    <col min="8718" max="8718" width="18.42578125" style="11" customWidth="1"/>
    <col min="8719" max="8963" width="9.140625" style="11"/>
    <col min="8964" max="8964" width="5.42578125" style="11" customWidth="1"/>
    <col min="8965" max="8965" width="18" style="11" bestFit="1" customWidth="1"/>
    <col min="8966" max="8966" width="18" style="11" customWidth="1"/>
    <col min="8967" max="8967" width="17.42578125" style="11" customWidth="1"/>
    <col min="8968" max="8968" width="17.5703125" style="11" bestFit="1" customWidth="1"/>
    <col min="8969" max="8969" width="19.42578125" style="11" customWidth="1"/>
    <col min="8970" max="8970" width="15.85546875" style="11" customWidth="1"/>
    <col min="8971" max="8971" width="17.85546875" style="11" customWidth="1"/>
    <col min="8972" max="8972" width="22.140625" style="11" customWidth="1"/>
    <col min="8973" max="8973" width="15.42578125" style="11" bestFit="1" customWidth="1"/>
    <col min="8974" max="8974" width="18.42578125" style="11" customWidth="1"/>
    <col min="8975" max="9219" width="9.140625" style="11"/>
    <col min="9220" max="9220" width="5.42578125" style="11" customWidth="1"/>
    <col min="9221" max="9221" width="18" style="11" bestFit="1" customWidth="1"/>
    <col min="9222" max="9222" width="18" style="11" customWidth="1"/>
    <col min="9223" max="9223" width="17.42578125" style="11" customWidth="1"/>
    <col min="9224" max="9224" width="17.5703125" style="11" bestFit="1" customWidth="1"/>
    <col min="9225" max="9225" width="19.42578125" style="11" customWidth="1"/>
    <col min="9226" max="9226" width="15.85546875" style="11" customWidth="1"/>
    <col min="9227" max="9227" width="17.85546875" style="11" customWidth="1"/>
    <col min="9228" max="9228" width="22.140625" style="11" customWidth="1"/>
    <col min="9229" max="9229" width="15.42578125" style="11" bestFit="1" customWidth="1"/>
    <col min="9230" max="9230" width="18.42578125" style="11" customWidth="1"/>
    <col min="9231" max="9475" width="9.140625" style="11"/>
    <col min="9476" max="9476" width="5.42578125" style="11" customWidth="1"/>
    <col min="9477" max="9477" width="18" style="11" bestFit="1" customWidth="1"/>
    <col min="9478" max="9478" width="18" style="11" customWidth="1"/>
    <col min="9479" max="9479" width="17.42578125" style="11" customWidth="1"/>
    <col min="9480" max="9480" width="17.5703125" style="11" bestFit="1" customWidth="1"/>
    <col min="9481" max="9481" width="19.42578125" style="11" customWidth="1"/>
    <col min="9482" max="9482" width="15.85546875" style="11" customWidth="1"/>
    <col min="9483" max="9483" width="17.85546875" style="11" customWidth="1"/>
    <col min="9484" max="9484" width="22.140625" style="11" customWidth="1"/>
    <col min="9485" max="9485" width="15.42578125" style="11" bestFit="1" customWidth="1"/>
    <col min="9486" max="9486" width="18.42578125" style="11" customWidth="1"/>
    <col min="9487" max="9731" width="9.140625" style="11"/>
    <col min="9732" max="9732" width="5.42578125" style="11" customWidth="1"/>
    <col min="9733" max="9733" width="18" style="11" bestFit="1" customWidth="1"/>
    <col min="9734" max="9734" width="18" style="11" customWidth="1"/>
    <col min="9735" max="9735" width="17.42578125" style="11" customWidth="1"/>
    <col min="9736" max="9736" width="17.5703125" style="11" bestFit="1" customWidth="1"/>
    <col min="9737" max="9737" width="19.42578125" style="11" customWidth="1"/>
    <col min="9738" max="9738" width="15.85546875" style="11" customWidth="1"/>
    <col min="9739" max="9739" width="17.85546875" style="11" customWidth="1"/>
    <col min="9740" max="9740" width="22.140625" style="11" customWidth="1"/>
    <col min="9741" max="9741" width="15.42578125" style="11" bestFit="1" customWidth="1"/>
    <col min="9742" max="9742" width="18.42578125" style="11" customWidth="1"/>
    <col min="9743" max="9987" width="9.140625" style="11"/>
    <col min="9988" max="9988" width="5.42578125" style="11" customWidth="1"/>
    <col min="9989" max="9989" width="18" style="11" bestFit="1" customWidth="1"/>
    <col min="9990" max="9990" width="18" style="11" customWidth="1"/>
    <col min="9991" max="9991" width="17.42578125" style="11" customWidth="1"/>
    <col min="9992" max="9992" width="17.5703125" style="11" bestFit="1" customWidth="1"/>
    <col min="9993" max="9993" width="19.42578125" style="11" customWidth="1"/>
    <col min="9994" max="9994" width="15.85546875" style="11" customWidth="1"/>
    <col min="9995" max="9995" width="17.85546875" style="11" customWidth="1"/>
    <col min="9996" max="9996" width="22.140625" style="11" customWidth="1"/>
    <col min="9997" max="9997" width="15.42578125" style="11" bestFit="1" customWidth="1"/>
    <col min="9998" max="9998" width="18.42578125" style="11" customWidth="1"/>
    <col min="9999" max="10243" width="9.140625" style="11"/>
    <col min="10244" max="10244" width="5.42578125" style="11" customWidth="1"/>
    <col min="10245" max="10245" width="18" style="11" bestFit="1" customWidth="1"/>
    <col min="10246" max="10246" width="18" style="11" customWidth="1"/>
    <col min="10247" max="10247" width="17.42578125" style="11" customWidth="1"/>
    <col min="10248" max="10248" width="17.5703125" style="11" bestFit="1" customWidth="1"/>
    <col min="10249" max="10249" width="19.42578125" style="11" customWidth="1"/>
    <col min="10250" max="10250" width="15.85546875" style="11" customWidth="1"/>
    <col min="10251" max="10251" width="17.85546875" style="11" customWidth="1"/>
    <col min="10252" max="10252" width="22.140625" style="11" customWidth="1"/>
    <col min="10253" max="10253" width="15.42578125" style="11" bestFit="1" customWidth="1"/>
    <col min="10254" max="10254" width="18.42578125" style="11" customWidth="1"/>
    <col min="10255" max="10499" width="9.140625" style="11"/>
    <col min="10500" max="10500" width="5.42578125" style="11" customWidth="1"/>
    <col min="10501" max="10501" width="18" style="11" bestFit="1" customWidth="1"/>
    <col min="10502" max="10502" width="18" style="11" customWidth="1"/>
    <col min="10503" max="10503" width="17.42578125" style="11" customWidth="1"/>
    <col min="10504" max="10504" width="17.5703125" style="11" bestFit="1" customWidth="1"/>
    <col min="10505" max="10505" width="19.42578125" style="11" customWidth="1"/>
    <col min="10506" max="10506" width="15.85546875" style="11" customWidth="1"/>
    <col min="10507" max="10507" width="17.85546875" style="11" customWidth="1"/>
    <col min="10508" max="10508" width="22.140625" style="11" customWidth="1"/>
    <col min="10509" max="10509" width="15.42578125" style="11" bestFit="1" customWidth="1"/>
    <col min="10510" max="10510" width="18.42578125" style="11" customWidth="1"/>
    <col min="10511" max="10755" width="9.140625" style="11"/>
    <col min="10756" max="10756" width="5.42578125" style="11" customWidth="1"/>
    <col min="10757" max="10757" width="18" style="11" bestFit="1" customWidth="1"/>
    <col min="10758" max="10758" width="18" style="11" customWidth="1"/>
    <col min="10759" max="10759" width="17.42578125" style="11" customWidth="1"/>
    <col min="10760" max="10760" width="17.5703125" style="11" bestFit="1" customWidth="1"/>
    <col min="10761" max="10761" width="19.42578125" style="11" customWidth="1"/>
    <col min="10762" max="10762" width="15.85546875" style="11" customWidth="1"/>
    <col min="10763" max="10763" width="17.85546875" style="11" customWidth="1"/>
    <col min="10764" max="10764" width="22.140625" style="11" customWidth="1"/>
    <col min="10765" max="10765" width="15.42578125" style="11" bestFit="1" customWidth="1"/>
    <col min="10766" max="10766" width="18.42578125" style="11" customWidth="1"/>
    <col min="10767" max="11011" width="9.140625" style="11"/>
    <col min="11012" max="11012" width="5.42578125" style="11" customWidth="1"/>
    <col min="11013" max="11013" width="18" style="11" bestFit="1" customWidth="1"/>
    <col min="11014" max="11014" width="18" style="11" customWidth="1"/>
    <col min="11015" max="11015" width="17.42578125" style="11" customWidth="1"/>
    <col min="11016" max="11016" width="17.5703125" style="11" bestFit="1" customWidth="1"/>
    <col min="11017" max="11017" width="19.42578125" style="11" customWidth="1"/>
    <col min="11018" max="11018" width="15.85546875" style="11" customWidth="1"/>
    <col min="11019" max="11019" width="17.85546875" style="11" customWidth="1"/>
    <col min="11020" max="11020" width="22.140625" style="11" customWidth="1"/>
    <col min="11021" max="11021" width="15.42578125" style="11" bestFit="1" customWidth="1"/>
    <col min="11022" max="11022" width="18.42578125" style="11" customWidth="1"/>
    <col min="11023" max="11267" width="9.140625" style="11"/>
    <col min="11268" max="11268" width="5.42578125" style="11" customWidth="1"/>
    <col min="11269" max="11269" width="18" style="11" bestFit="1" customWidth="1"/>
    <col min="11270" max="11270" width="18" style="11" customWidth="1"/>
    <col min="11271" max="11271" width="17.42578125" style="11" customWidth="1"/>
    <col min="11272" max="11272" width="17.5703125" style="11" bestFit="1" customWidth="1"/>
    <col min="11273" max="11273" width="19.42578125" style="11" customWidth="1"/>
    <col min="11274" max="11274" width="15.85546875" style="11" customWidth="1"/>
    <col min="11275" max="11275" width="17.85546875" style="11" customWidth="1"/>
    <col min="11276" max="11276" width="22.140625" style="11" customWidth="1"/>
    <col min="11277" max="11277" width="15.42578125" style="11" bestFit="1" customWidth="1"/>
    <col min="11278" max="11278" width="18.42578125" style="11" customWidth="1"/>
    <col min="11279" max="11523" width="9.140625" style="11"/>
    <col min="11524" max="11524" width="5.42578125" style="11" customWidth="1"/>
    <col min="11525" max="11525" width="18" style="11" bestFit="1" customWidth="1"/>
    <col min="11526" max="11526" width="18" style="11" customWidth="1"/>
    <col min="11527" max="11527" width="17.42578125" style="11" customWidth="1"/>
    <col min="11528" max="11528" width="17.5703125" style="11" bestFit="1" customWidth="1"/>
    <col min="11529" max="11529" width="19.42578125" style="11" customWidth="1"/>
    <col min="11530" max="11530" width="15.85546875" style="11" customWidth="1"/>
    <col min="11531" max="11531" width="17.85546875" style="11" customWidth="1"/>
    <col min="11532" max="11532" width="22.140625" style="11" customWidth="1"/>
    <col min="11533" max="11533" width="15.42578125" style="11" bestFit="1" customWidth="1"/>
    <col min="11534" max="11534" width="18.42578125" style="11" customWidth="1"/>
    <col min="11535" max="11779" width="9.140625" style="11"/>
    <col min="11780" max="11780" width="5.42578125" style="11" customWidth="1"/>
    <col min="11781" max="11781" width="18" style="11" bestFit="1" customWidth="1"/>
    <col min="11782" max="11782" width="18" style="11" customWidth="1"/>
    <col min="11783" max="11783" width="17.42578125" style="11" customWidth="1"/>
    <col min="11784" max="11784" width="17.5703125" style="11" bestFit="1" customWidth="1"/>
    <col min="11785" max="11785" width="19.42578125" style="11" customWidth="1"/>
    <col min="11786" max="11786" width="15.85546875" style="11" customWidth="1"/>
    <col min="11787" max="11787" width="17.85546875" style="11" customWidth="1"/>
    <col min="11788" max="11788" width="22.140625" style="11" customWidth="1"/>
    <col min="11789" max="11789" width="15.42578125" style="11" bestFit="1" customWidth="1"/>
    <col min="11790" max="11790" width="18.42578125" style="11" customWidth="1"/>
    <col min="11791" max="12035" width="9.140625" style="11"/>
    <col min="12036" max="12036" width="5.42578125" style="11" customWidth="1"/>
    <col min="12037" max="12037" width="18" style="11" bestFit="1" customWidth="1"/>
    <col min="12038" max="12038" width="18" style="11" customWidth="1"/>
    <col min="12039" max="12039" width="17.42578125" style="11" customWidth="1"/>
    <col min="12040" max="12040" width="17.5703125" style="11" bestFit="1" customWidth="1"/>
    <col min="12041" max="12041" width="19.42578125" style="11" customWidth="1"/>
    <col min="12042" max="12042" width="15.85546875" style="11" customWidth="1"/>
    <col min="12043" max="12043" width="17.85546875" style="11" customWidth="1"/>
    <col min="12044" max="12044" width="22.140625" style="11" customWidth="1"/>
    <col min="12045" max="12045" width="15.42578125" style="11" bestFit="1" customWidth="1"/>
    <col min="12046" max="12046" width="18.42578125" style="11" customWidth="1"/>
    <col min="12047" max="12291" width="9.140625" style="11"/>
    <col min="12292" max="12292" width="5.42578125" style="11" customWidth="1"/>
    <col min="12293" max="12293" width="18" style="11" bestFit="1" customWidth="1"/>
    <col min="12294" max="12294" width="18" style="11" customWidth="1"/>
    <col min="12295" max="12295" width="17.42578125" style="11" customWidth="1"/>
    <col min="12296" max="12296" width="17.5703125" style="11" bestFit="1" customWidth="1"/>
    <col min="12297" max="12297" width="19.42578125" style="11" customWidth="1"/>
    <col min="12298" max="12298" width="15.85546875" style="11" customWidth="1"/>
    <col min="12299" max="12299" width="17.85546875" style="11" customWidth="1"/>
    <col min="12300" max="12300" width="22.140625" style="11" customWidth="1"/>
    <col min="12301" max="12301" width="15.42578125" style="11" bestFit="1" customWidth="1"/>
    <col min="12302" max="12302" width="18.42578125" style="11" customWidth="1"/>
    <col min="12303" max="12547" width="9.140625" style="11"/>
    <col min="12548" max="12548" width="5.42578125" style="11" customWidth="1"/>
    <col min="12549" max="12549" width="18" style="11" bestFit="1" customWidth="1"/>
    <col min="12550" max="12550" width="18" style="11" customWidth="1"/>
    <col min="12551" max="12551" width="17.42578125" style="11" customWidth="1"/>
    <col min="12552" max="12552" width="17.5703125" style="11" bestFit="1" customWidth="1"/>
    <col min="12553" max="12553" width="19.42578125" style="11" customWidth="1"/>
    <col min="12554" max="12554" width="15.85546875" style="11" customWidth="1"/>
    <col min="12555" max="12555" width="17.85546875" style="11" customWidth="1"/>
    <col min="12556" max="12556" width="22.140625" style="11" customWidth="1"/>
    <col min="12557" max="12557" width="15.42578125" style="11" bestFit="1" customWidth="1"/>
    <col min="12558" max="12558" width="18.42578125" style="11" customWidth="1"/>
    <col min="12559" max="12803" width="9.140625" style="11"/>
    <col min="12804" max="12804" width="5.42578125" style="11" customWidth="1"/>
    <col min="12805" max="12805" width="18" style="11" bestFit="1" customWidth="1"/>
    <col min="12806" max="12806" width="18" style="11" customWidth="1"/>
    <col min="12807" max="12807" width="17.42578125" style="11" customWidth="1"/>
    <col min="12808" max="12808" width="17.5703125" style="11" bestFit="1" customWidth="1"/>
    <col min="12809" max="12809" width="19.42578125" style="11" customWidth="1"/>
    <col min="12810" max="12810" width="15.85546875" style="11" customWidth="1"/>
    <col min="12811" max="12811" width="17.85546875" style="11" customWidth="1"/>
    <col min="12812" max="12812" width="22.140625" style="11" customWidth="1"/>
    <col min="12813" max="12813" width="15.42578125" style="11" bestFit="1" customWidth="1"/>
    <col min="12814" max="12814" width="18.42578125" style="11" customWidth="1"/>
    <col min="12815" max="13059" width="9.140625" style="11"/>
    <col min="13060" max="13060" width="5.42578125" style="11" customWidth="1"/>
    <col min="13061" max="13061" width="18" style="11" bestFit="1" customWidth="1"/>
    <col min="13062" max="13062" width="18" style="11" customWidth="1"/>
    <col min="13063" max="13063" width="17.42578125" style="11" customWidth="1"/>
    <col min="13064" max="13064" width="17.5703125" style="11" bestFit="1" customWidth="1"/>
    <col min="13065" max="13065" width="19.42578125" style="11" customWidth="1"/>
    <col min="13066" max="13066" width="15.85546875" style="11" customWidth="1"/>
    <col min="13067" max="13067" width="17.85546875" style="11" customWidth="1"/>
    <col min="13068" max="13068" width="22.140625" style="11" customWidth="1"/>
    <col min="13069" max="13069" width="15.42578125" style="11" bestFit="1" customWidth="1"/>
    <col min="13070" max="13070" width="18.42578125" style="11" customWidth="1"/>
    <col min="13071" max="13315" width="9.140625" style="11"/>
    <col min="13316" max="13316" width="5.42578125" style="11" customWidth="1"/>
    <col min="13317" max="13317" width="18" style="11" bestFit="1" customWidth="1"/>
    <col min="13318" max="13318" width="18" style="11" customWidth="1"/>
    <col min="13319" max="13319" width="17.42578125" style="11" customWidth="1"/>
    <col min="13320" max="13320" width="17.5703125" style="11" bestFit="1" customWidth="1"/>
    <col min="13321" max="13321" width="19.42578125" style="11" customWidth="1"/>
    <col min="13322" max="13322" width="15.85546875" style="11" customWidth="1"/>
    <col min="13323" max="13323" width="17.85546875" style="11" customWidth="1"/>
    <col min="13324" max="13324" width="22.140625" style="11" customWidth="1"/>
    <col min="13325" max="13325" width="15.42578125" style="11" bestFit="1" customWidth="1"/>
    <col min="13326" max="13326" width="18.42578125" style="11" customWidth="1"/>
    <col min="13327" max="13571" width="9.140625" style="11"/>
    <col min="13572" max="13572" width="5.42578125" style="11" customWidth="1"/>
    <col min="13573" max="13573" width="18" style="11" bestFit="1" customWidth="1"/>
    <col min="13574" max="13574" width="18" style="11" customWidth="1"/>
    <col min="13575" max="13575" width="17.42578125" style="11" customWidth="1"/>
    <col min="13576" max="13576" width="17.5703125" style="11" bestFit="1" customWidth="1"/>
    <col min="13577" max="13577" width="19.42578125" style="11" customWidth="1"/>
    <col min="13578" max="13578" width="15.85546875" style="11" customWidth="1"/>
    <col min="13579" max="13579" width="17.85546875" style="11" customWidth="1"/>
    <col min="13580" max="13580" width="22.140625" style="11" customWidth="1"/>
    <col min="13581" max="13581" width="15.42578125" style="11" bestFit="1" customWidth="1"/>
    <col min="13582" max="13582" width="18.42578125" style="11" customWidth="1"/>
    <col min="13583" max="13827" width="9.140625" style="11"/>
    <col min="13828" max="13828" width="5.42578125" style="11" customWidth="1"/>
    <col min="13829" max="13829" width="18" style="11" bestFit="1" customWidth="1"/>
    <col min="13830" max="13830" width="18" style="11" customWidth="1"/>
    <col min="13831" max="13831" width="17.42578125" style="11" customWidth="1"/>
    <col min="13832" max="13832" width="17.5703125" style="11" bestFit="1" customWidth="1"/>
    <col min="13833" max="13833" width="19.42578125" style="11" customWidth="1"/>
    <col min="13834" max="13834" width="15.85546875" style="11" customWidth="1"/>
    <col min="13835" max="13835" width="17.85546875" style="11" customWidth="1"/>
    <col min="13836" max="13836" width="22.140625" style="11" customWidth="1"/>
    <col min="13837" max="13837" width="15.42578125" style="11" bestFit="1" customWidth="1"/>
    <col min="13838" max="13838" width="18.42578125" style="11" customWidth="1"/>
    <col min="13839" max="14083" width="9.140625" style="11"/>
    <col min="14084" max="14084" width="5.42578125" style="11" customWidth="1"/>
    <col min="14085" max="14085" width="18" style="11" bestFit="1" customWidth="1"/>
    <col min="14086" max="14086" width="18" style="11" customWidth="1"/>
    <col min="14087" max="14087" width="17.42578125" style="11" customWidth="1"/>
    <col min="14088" max="14088" width="17.5703125" style="11" bestFit="1" customWidth="1"/>
    <col min="14089" max="14089" width="19.42578125" style="11" customWidth="1"/>
    <col min="14090" max="14090" width="15.85546875" style="11" customWidth="1"/>
    <col min="14091" max="14091" width="17.85546875" style="11" customWidth="1"/>
    <col min="14092" max="14092" width="22.140625" style="11" customWidth="1"/>
    <col min="14093" max="14093" width="15.42578125" style="11" bestFit="1" customWidth="1"/>
    <col min="14094" max="14094" width="18.42578125" style="11" customWidth="1"/>
    <col min="14095" max="14339" width="9.140625" style="11"/>
    <col min="14340" max="14340" width="5.42578125" style="11" customWidth="1"/>
    <col min="14341" max="14341" width="18" style="11" bestFit="1" customWidth="1"/>
    <col min="14342" max="14342" width="18" style="11" customWidth="1"/>
    <col min="14343" max="14343" width="17.42578125" style="11" customWidth="1"/>
    <col min="14344" max="14344" width="17.5703125" style="11" bestFit="1" customWidth="1"/>
    <col min="14345" max="14345" width="19.42578125" style="11" customWidth="1"/>
    <col min="14346" max="14346" width="15.85546875" style="11" customWidth="1"/>
    <col min="14347" max="14347" width="17.85546875" style="11" customWidth="1"/>
    <col min="14348" max="14348" width="22.140625" style="11" customWidth="1"/>
    <col min="14349" max="14349" width="15.42578125" style="11" bestFit="1" customWidth="1"/>
    <col min="14350" max="14350" width="18.42578125" style="11" customWidth="1"/>
    <col min="14351" max="14595" width="9.140625" style="11"/>
    <col min="14596" max="14596" width="5.42578125" style="11" customWidth="1"/>
    <col min="14597" max="14597" width="18" style="11" bestFit="1" customWidth="1"/>
    <col min="14598" max="14598" width="18" style="11" customWidth="1"/>
    <col min="14599" max="14599" width="17.42578125" style="11" customWidth="1"/>
    <col min="14600" max="14600" width="17.5703125" style="11" bestFit="1" customWidth="1"/>
    <col min="14601" max="14601" width="19.42578125" style="11" customWidth="1"/>
    <col min="14602" max="14602" width="15.85546875" style="11" customWidth="1"/>
    <col min="14603" max="14603" width="17.85546875" style="11" customWidth="1"/>
    <col min="14604" max="14604" width="22.140625" style="11" customWidth="1"/>
    <col min="14605" max="14605" width="15.42578125" style="11" bestFit="1" customWidth="1"/>
    <col min="14606" max="14606" width="18.42578125" style="11" customWidth="1"/>
    <col min="14607" max="14851" width="9.140625" style="11"/>
    <col min="14852" max="14852" width="5.42578125" style="11" customWidth="1"/>
    <col min="14853" max="14853" width="18" style="11" bestFit="1" customWidth="1"/>
    <col min="14854" max="14854" width="18" style="11" customWidth="1"/>
    <col min="14855" max="14855" width="17.42578125" style="11" customWidth="1"/>
    <col min="14856" max="14856" width="17.5703125" style="11" bestFit="1" customWidth="1"/>
    <col min="14857" max="14857" width="19.42578125" style="11" customWidth="1"/>
    <col min="14858" max="14858" width="15.85546875" style="11" customWidth="1"/>
    <col min="14859" max="14859" width="17.85546875" style="11" customWidth="1"/>
    <col min="14860" max="14860" width="22.140625" style="11" customWidth="1"/>
    <col min="14861" max="14861" width="15.42578125" style="11" bestFit="1" customWidth="1"/>
    <col min="14862" max="14862" width="18.42578125" style="11" customWidth="1"/>
    <col min="14863" max="15107" width="9.140625" style="11"/>
    <col min="15108" max="15108" width="5.42578125" style="11" customWidth="1"/>
    <col min="15109" max="15109" width="18" style="11" bestFit="1" customWidth="1"/>
    <col min="15110" max="15110" width="18" style="11" customWidth="1"/>
    <col min="15111" max="15111" width="17.42578125" style="11" customWidth="1"/>
    <col min="15112" max="15112" width="17.5703125" style="11" bestFit="1" customWidth="1"/>
    <col min="15113" max="15113" width="19.42578125" style="11" customWidth="1"/>
    <col min="15114" max="15114" width="15.85546875" style="11" customWidth="1"/>
    <col min="15115" max="15115" width="17.85546875" style="11" customWidth="1"/>
    <col min="15116" max="15116" width="22.140625" style="11" customWidth="1"/>
    <col min="15117" max="15117" width="15.42578125" style="11" bestFit="1" customWidth="1"/>
    <col min="15118" max="15118" width="18.42578125" style="11" customWidth="1"/>
    <col min="15119" max="15363" width="9.140625" style="11"/>
    <col min="15364" max="15364" width="5.42578125" style="11" customWidth="1"/>
    <col min="15365" max="15365" width="18" style="11" bestFit="1" customWidth="1"/>
    <col min="15366" max="15366" width="18" style="11" customWidth="1"/>
    <col min="15367" max="15367" width="17.42578125" style="11" customWidth="1"/>
    <col min="15368" max="15368" width="17.5703125" style="11" bestFit="1" customWidth="1"/>
    <col min="15369" max="15369" width="19.42578125" style="11" customWidth="1"/>
    <col min="15370" max="15370" width="15.85546875" style="11" customWidth="1"/>
    <col min="15371" max="15371" width="17.85546875" style="11" customWidth="1"/>
    <col min="15372" max="15372" width="22.140625" style="11" customWidth="1"/>
    <col min="15373" max="15373" width="15.42578125" style="11" bestFit="1" customWidth="1"/>
    <col min="15374" max="15374" width="18.42578125" style="11" customWidth="1"/>
    <col min="15375" max="15619" width="9.140625" style="11"/>
    <col min="15620" max="15620" width="5.42578125" style="11" customWidth="1"/>
    <col min="15621" max="15621" width="18" style="11" bestFit="1" customWidth="1"/>
    <col min="15622" max="15622" width="18" style="11" customWidth="1"/>
    <col min="15623" max="15623" width="17.42578125" style="11" customWidth="1"/>
    <col min="15624" max="15624" width="17.5703125" style="11" bestFit="1" customWidth="1"/>
    <col min="15625" max="15625" width="19.42578125" style="11" customWidth="1"/>
    <col min="15626" max="15626" width="15.85546875" style="11" customWidth="1"/>
    <col min="15627" max="15627" width="17.85546875" style="11" customWidth="1"/>
    <col min="15628" max="15628" width="22.140625" style="11" customWidth="1"/>
    <col min="15629" max="15629" width="15.42578125" style="11" bestFit="1" customWidth="1"/>
    <col min="15630" max="15630" width="18.42578125" style="11" customWidth="1"/>
    <col min="15631" max="15875" width="9.140625" style="11"/>
    <col min="15876" max="15876" width="5.42578125" style="11" customWidth="1"/>
    <col min="15877" max="15877" width="18" style="11" bestFit="1" customWidth="1"/>
    <col min="15878" max="15878" width="18" style="11" customWidth="1"/>
    <col min="15879" max="15879" width="17.42578125" style="11" customWidth="1"/>
    <col min="15880" max="15880" width="17.5703125" style="11" bestFit="1" customWidth="1"/>
    <col min="15881" max="15881" width="19.42578125" style="11" customWidth="1"/>
    <col min="15882" max="15882" width="15.85546875" style="11" customWidth="1"/>
    <col min="15883" max="15883" width="17.85546875" style="11" customWidth="1"/>
    <col min="15884" max="15884" width="22.140625" style="11" customWidth="1"/>
    <col min="15885" max="15885" width="15.42578125" style="11" bestFit="1" customWidth="1"/>
    <col min="15886" max="15886" width="18.42578125" style="11" customWidth="1"/>
    <col min="15887" max="16131" width="9.140625" style="11"/>
    <col min="16132" max="16132" width="5.42578125" style="11" customWidth="1"/>
    <col min="16133" max="16133" width="18" style="11" bestFit="1" customWidth="1"/>
    <col min="16134" max="16134" width="18" style="11" customWidth="1"/>
    <col min="16135" max="16135" width="17.42578125" style="11" customWidth="1"/>
    <col min="16136" max="16136" width="17.5703125" style="11" bestFit="1" customWidth="1"/>
    <col min="16137" max="16137" width="19.42578125" style="11" customWidth="1"/>
    <col min="16138" max="16138" width="15.85546875" style="11" customWidth="1"/>
    <col min="16139" max="16139" width="17.85546875" style="11" customWidth="1"/>
    <col min="16140" max="16140" width="22.140625" style="11" customWidth="1"/>
    <col min="16141" max="16141" width="15.42578125" style="11" bestFit="1" customWidth="1"/>
    <col min="16142" max="16142" width="18.42578125" style="11" customWidth="1"/>
    <col min="16143" max="16384" width="9.140625" style="11"/>
  </cols>
  <sheetData>
    <row r="1" spans="1:13" x14ac:dyDescent="0.25">
      <c r="M1" s="9" t="s">
        <v>673</v>
      </c>
    </row>
    <row r="2" spans="1:13" ht="20.25" x14ac:dyDescent="0.3">
      <c r="B2" s="740" t="s">
        <v>692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</row>
    <row r="3" spans="1:13" ht="6.75" customHeight="1" x14ac:dyDescent="0.3">
      <c r="B3" s="33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ht="7.5" customHeight="1" x14ac:dyDescent="0.3">
      <c r="B4" s="335" t="s">
        <v>683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13" ht="4.5" customHeight="1" x14ac:dyDescent="0.25">
      <c r="B5" s="325" t="s">
        <v>679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760" t="s">
        <v>259</v>
      </c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</row>
    <row r="7" spans="1:13" ht="20.25" customHeight="1" thickBot="1" x14ac:dyDescent="0.3">
      <c r="A7" s="80"/>
      <c r="B7" s="756" t="s">
        <v>254</v>
      </c>
      <c r="C7" s="750" t="s">
        <v>229</v>
      </c>
      <c r="D7" s="751"/>
      <c r="E7" s="751"/>
      <c r="F7" s="752"/>
      <c r="G7" s="750" t="s">
        <v>255</v>
      </c>
      <c r="H7" s="752"/>
      <c r="I7" s="757" t="s">
        <v>680</v>
      </c>
      <c r="J7" s="757"/>
      <c r="K7" s="757"/>
      <c r="L7" s="757"/>
      <c r="M7" s="758"/>
    </row>
    <row r="8" spans="1:13" s="54" customFormat="1" ht="18" customHeight="1" thickBot="1" x14ac:dyDescent="0.25">
      <c r="A8" s="79"/>
      <c r="B8" s="756"/>
      <c r="C8" s="753"/>
      <c r="D8" s="754"/>
      <c r="E8" s="754"/>
      <c r="F8" s="755"/>
      <c r="G8" s="753"/>
      <c r="H8" s="755"/>
      <c r="I8" s="710" t="s">
        <v>258</v>
      </c>
      <c r="J8" s="759"/>
      <c r="K8" s="710" t="s">
        <v>681</v>
      </c>
      <c r="L8" s="759"/>
      <c r="M8" s="711"/>
    </row>
    <row r="9" spans="1:13" s="54" customFormat="1" ht="79.5" thickBot="1" x14ac:dyDescent="0.25">
      <c r="A9" s="79"/>
      <c r="B9" s="754"/>
      <c r="C9" s="271" t="s">
        <v>677</v>
      </c>
      <c r="D9" s="273" t="s">
        <v>678</v>
      </c>
      <c r="E9" s="447" t="s">
        <v>242</v>
      </c>
      <c r="F9" s="243" t="s">
        <v>676</v>
      </c>
      <c r="G9" s="245" t="s">
        <v>256</v>
      </c>
      <c r="H9" s="447" t="s">
        <v>257</v>
      </c>
      <c r="I9" s="272" t="s">
        <v>230</v>
      </c>
      <c r="J9" s="273" t="s">
        <v>243</v>
      </c>
      <c r="K9" s="242" t="s">
        <v>226</v>
      </c>
      <c r="L9" s="274" t="s">
        <v>243</v>
      </c>
      <c r="M9" s="243" t="s">
        <v>682</v>
      </c>
    </row>
    <row r="10" spans="1:13" s="54" customFormat="1" x14ac:dyDescent="0.2">
      <c r="A10" s="79"/>
      <c r="B10" s="748">
        <v>2020</v>
      </c>
      <c r="C10" s="761">
        <v>44375</v>
      </c>
      <c r="D10" s="776" t="s">
        <v>871</v>
      </c>
      <c r="E10" s="764">
        <v>44438</v>
      </c>
      <c r="F10" s="785" t="s">
        <v>885</v>
      </c>
      <c r="G10" s="770" t="s">
        <v>679</v>
      </c>
      <c r="H10" s="773">
        <v>80620574.180000007</v>
      </c>
      <c r="I10" s="767"/>
      <c r="J10" s="770"/>
      <c r="K10" s="166"/>
      <c r="L10" s="497">
        <v>15291845.59</v>
      </c>
      <c r="M10" s="157" t="s">
        <v>872</v>
      </c>
    </row>
    <row r="11" spans="1:13" s="54" customFormat="1" x14ac:dyDescent="0.2">
      <c r="A11" s="79"/>
      <c r="B11" s="749"/>
      <c r="C11" s="762"/>
      <c r="D11" s="777"/>
      <c r="E11" s="765"/>
      <c r="F11" s="786"/>
      <c r="G11" s="771"/>
      <c r="H11" s="774"/>
      <c r="I11" s="768"/>
      <c r="J11" s="771"/>
      <c r="K11" s="167"/>
      <c r="L11" s="498">
        <v>65328728.590000004</v>
      </c>
      <c r="M11" s="137" t="s">
        <v>873</v>
      </c>
    </row>
    <row r="12" spans="1:13" s="54" customFormat="1" ht="16.5" thickBot="1" x14ac:dyDescent="0.25">
      <c r="A12" s="79"/>
      <c r="B12" s="749"/>
      <c r="C12" s="763"/>
      <c r="D12" s="778"/>
      <c r="E12" s="766"/>
      <c r="F12" s="787"/>
      <c r="G12" s="772"/>
      <c r="H12" s="775"/>
      <c r="I12" s="769"/>
      <c r="J12" s="772"/>
      <c r="K12" s="168"/>
      <c r="L12" s="144"/>
      <c r="M12" s="156"/>
    </row>
    <row r="13" spans="1:13" x14ac:dyDescent="0.25">
      <c r="A13" s="80"/>
      <c r="B13" s="779">
        <v>2019</v>
      </c>
      <c r="C13" s="761">
        <v>44047</v>
      </c>
      <c r="D13" s="776" t="s">
        <v>874</v>
      </c>
      <c r="E13" s="764">
        <v>44165</v>
      </c>
      <c r="F13" s="785" t="s">
        <v>886</v>
      </c>
      <c r="G13" s="770" t="s">
        <v>679</v>
      </c>
      <c r="H13" s="782">
        <v>23957320.989999998</v>
      </c>
      <c r="I13" s="767"/>
      <c r="J13" s="770"/>
      <c r="K13" s="155"/>
      <c r="L13" s="499">
        <v>18451535.600000001</v>
      </c>
      <c r="M13" s="449" t="s">
        <v>872</v>
      </c>
    </row>
    <row r="14" spans="1:13" x14ac:dyDescent="0.25">
      <c r="A14" s="80"/>
      <c r="B14" s="749"/>
      <c r="C14" s="762"/>
      <c r="D14" s="777"/>
      <c r="E14" s="765"/>
      <c r="F14" s="786"/>
      <c r="G14" s="771"/>
      <c r="H14" s="783"/>
      <c r="I14" s="768"/>
      <c r="J14" s="771"/>
      <c r="K14" s="142"/>
      <c r="L14" s="498">
        <v>5505785.3899999997</v>
      </c>
      <c r="M14" s="135" t="s">
        <v>873</v>
      </c>
    </row>
    <row r="15" spans="1:13" ht="16.5" thickBot="1" x14ac:dyDescent="0.3">
      <c r="A15" s="80"/>
      <c r="B15" s="749"/>
      <c r="C15" s="763"/>
      <c r="D15" s="778"/>
      <c r="E15" s="766"/>
      <c r="F15" s="787"/>
      <c r="G15" s="772"/>
      <c r="H15" s="784"/>
      <c r="I15" s="769"/>
      <c r="J15" s="772"/>
      <c r="K15" s="141"/>
      <c r="L15" s="134"/>
      <c r="M15" s="450"/>
    </row>
    <row r="16" spans="1:13" x14ac:dyDescent="0.25">
      <c r="A16" s="80"/>
      <c r="B16" s="779">
        <v>2018</v>
      </c>
      <c r="C16" s="761">
        <v>43644</v>
      </c>
      <c r="D16" s="776" t="s">
        <v>875</v>
      </c>
      <c r="E16" s="764">
        <v>43665</v>
      </c>
      <c r="F16" s="785" t="s">
        <v>887</v>
      </c>
      <c r="G16" s="770" t="s">
        <v>683</v>
      </c>
      <c r="H16" s="782">
        <v>34939185.979999997</v>
      </c>
      <c r="I16" s="767">
        <v>0.1</v>
      </c>
      <c r="J16" s="773">
        <v>2838697.79</v>
      </c>
      <c r="K16" s="146"/>
      <c r="L16" s="497">
        <v>6552208.1299999999</v>
      </c>
      <c r="M16" s="145" t="s">
        <v>876</v>
      </c>
    </row>
    <row r="17" spans="1:14" x14ac:dyDescent="0.25">
      <c r="A17" s="80"/>
      <c r="B17" s="749"/>
      <c r="C17" s="762"/>
      <c r="D17" s="777"/>
      <c r="E17" s="765"/>
      <c r="F17" s="786"/>
      <c r="G17" s="771"/>
      <c r="H17" s="783"/>
      <c r="I17" s="768"/>
      <c r="J17" s="774"/>
      <c r="K17" s="142"/>
      <c r="L17" s="498">
        <v>25548280.059999999</v>
      </c>
      <c r="M17" s="135" t="s">
        <v>877</v>
      </c>
    </row>
    <row r="18" spans="1:14" ht="16.5" thickBot="1" x14ac:dyDescent="0.3">
      <c r="A18" s="80"/>
      <c r="B18" s="749"/>
      <c r="C18" s="763"/>
      <c r="D18" s="778"/>
      <c r="E18" s="766"/>
      <c r="F18" s="787"/>
      <c r="G18" s="772"/>
      <c r="H18" s="784"/>
      <c r="I18" s="769"/>
      <c r="J18" s="775"/>
      <c r="K18" s="154"/>
      <c r="L18" s="139"/>
      <c r="M18" s="138"/>
    </row>
    <row r="19" spans="1:14" x14ac:dyDescent="0.25">
      <c r="A19" s="80"/>
      <c r="B19" s="779">
        <v>2017</v>
      </c>
      <c r="C19" s="761">
        <v>43264</v>
      </c>
      <c r="D19" s="776" t="s">
        <v>878</v>
      </c>
      <c r="E19" s="761">
        <v>43301</v>
      </c>
      <c r="F19" s="776" t="s">
        <v>879</v>
      </c>
      <c r="G19" s="770" t="s">
        <v>683</v>
      </c>
      <c r="H19" s="773">
        <v>19079032.57</v>
      </c>
      <c r="I19" s="767"/>
      <c r="J19" s="770"/>
      <c r="K19" s="141"/>
      <c r="L19" s="500">
        <v>19079032.57</v>
      </c>
      <c r="M19" s="140" t="s">
        <v>880</v>
      </c>
    </row>
    <row r="20" spans="1:14" x14ac:dyDescent="0.25">
      <c r="A20" s="80"/>
      <c r="B20" s="749"/>
      <c r="C20" s="762"/>
      <c r="D20" s="777"/>
      <c r="E20" s="762"/>
      <c r="F20" s="777"/>
      <c r="G20" s="771"/>
      <c r="H20" s="774"/>
      <c r="I20" s="768"/>
      <c r="J20" s="771"/>
      <c r="K20" s="142"/>
      <c r="L20" s="136"/>
      <c r="M20" s="135"/>
    </row>
    <row r="21" spans="1:14" ht="16.5" thickBot="1" x14ac:dyDescent="0.3">
      <c r="A21" s="80"/>
      <c r="B21" s="780"/>
      <c r="C21" s="763"/>
      <c r="D21" s="778"/>
      <c r="E21" s="763"/>
      <c r="F21" s="778"/>
      <c r="G21" s="772"/>
      <c r="H21" s="775"/>
      <c r="I21" s="769"/>
      <c r="J21" s="772"/>
      <c r="K21" s="143"/>
      <c r="L21" s="144"/>
      <c r="M21" s="450"/>
    </row>
    <row r="22" spans="1:14" x14ac:dyDescent="0.25">
      <c r="A22" s="80"/>
      <c r="B22" s="779">
        <v>2016</v>
      </c>
      <c r="C22" s="761">
        <v>42916</v>
      </c>
      <c r="D22" s="776" t="s">
        <v>881</v>
      </c>
      <c r="E22" s="761">
        <v>42947</v>
      </c>
      <c r="F22" s="776" t="s">
        <v>882</v>
      </c>
      <c r="G22" s="770" t="s">
        <v>679</v>
      </c>
      <c r="H22" s="782">
        <v>29959534.449999999</v>
      </c>
      <c r="I22" s="767"/>
      <c r="J22" s="770"/>
      <c r="K22" s="141"/>
      <c r="L22" s="134"/>
      <c r="M22" s="140" t="s">
        <v>872</v>
      </c>
    </row>
    <row r="23" spans="1:14" x14ac:dyDescent="0.25">
      <c r="A23" s="80"/>
      <c r="B23" s="749"/>
      <c r="C23" s="762"/>
      <c r="D23" s="777"/>
      <c r="E23" s="762"/>
      <c r="F23" s="777"/>
      <c r="G23" s="771"/>
      <c r="H23" s="783"/>
      <c r="I23" s="768"/>
      <c r="J23" s="771"/>
      <c r="K23" s="142"/>
      <c r="L23" s="136"/>
      <c r="M23" s="135" t="s">
        <v>883</v>
      </c>
    </row>
    <row r="24" spans="1:14" ht="16.5" thickBot="1" x14ac:dyDescent="0.3">
      <c r="A24" s="80"/>
      <c r="B24" s="780"/>
      <c r="C24" s="763"/>
      <c r="D24" s="778"/>
      <c r="E24" s="763"/>
      <c r="F24" s="778"/>
      <c r="G24" s="772"/>
      <c r="H24" s="784"/>
      <c r="I24" s="769"/>
      <c r="J24" s="772"/>
      <c r="K24" s="143"/>
      <c r="L24" s="144"/>
      <c r="M24" s="450"/>
    </row>
    <row r="25" spans="1:14" ht="16.5" customHeight="1" x14ac:dyDescent="0.25">
      <c r="A25" s="14"/>
      <c r="B25" s="796" t="s">
        <v>248</v>
      </c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</row>
    <row r="26" spans="1:14" ht="16.5" customHeight="1" x14ac:dyDescent="0.25">
      <c r="A26" s="14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</row>
    <row r="27" spans="1:14" x14ac:dyDescent="0.25"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21"/>
    </row>
    <row r="28" spans="1:14" ht="16.5" thickBot="1" x14ac:dyDescent="0.3">
      <c r="B28" s="760" t="s">
        <v>674</v>
      </c>
      <c r="C28" s="760"/>
      <c r="D28" s="760"/>
      <c r="E28" s="760"/>
      <c r="F28" s="760"/>
      <c r="G28" s="760"/>
      <c r="H28" s="760"/>
      <c r="I28" s="760"/>
      <c r="J28" s="760"/>
      <c r="K28" s="169"/>
      <c r="L28" s="169"/>
      <c r="M28" s="501"/>
    </row>
    <row r="29" spans="1:14" s="54" customFormat="1" ht="15.75" customHeight="1" x14ac:dyDescent="0.2">
      <c r="B29" s="716" t="s">
        <v>249</v>
      </c>
      <c r="C29" s="750" t="s">
        <v>244</v>
      </c>
      <c r="D29" s="752"/>
      <c r="E29" s="751" t="s">
        <v>231</v>
      </c>
      <c r="F29" s="751"/>
      <c r="G29" s="751"/>
      <c r="H29" s="751"/>
      <c r="I29" s="751"/>
      <c r="J29" s="752"/>
      <c r="K29" s="170"/>
      <c r="L29" s="170"/>
      <c r="M29" s="106"/>
      <c r="N29" s="106"/>
    </row>
    <row r="30" spans="1:14" s="54" customFormat="1" ht="8.25" customHeight="1" thickBot="1" x14ac:dyDescent="0.25">
      <c r="B30" s="781"/>
      <c r="C30" s="753"/>
      <c r="D30" s="755"/>
      <c r="E30" s="754"/>
      <c r="F30" s="754"/>
      <c r="G30" s="754"/>
      <c r="H30" s="754"/>
      <c r="I30" s="754"/>
      <c r="J30" s="755"/>
      <c r="K30" s="170"/>
      <c r="M30" s="333"/>
      <c r="N30" s="106"/>
    </row>
    <row r="31" spans="1:14" s="54" customFormat="1" ht="27" customHeight="1" thickBot="1" x14ac:dyDescent="0.25">
      <c r="B31" s="717"/>
      <c r="C31" s="271" t="s">
        <v>197</v>
      </c>
      <c r="D31" s="275" t="s">
        <v>202</v>
      </c>
      <c r="E31" s="445" t="s">
        <v>245</v>
      </c>
      <c r="F31" s="795" t="s">
        <v>246</v>
      </c>
      <c r="G31" s="757"/>
      <c r="H31" s="757"/>
      <c r="I31" s="757"/>
      <c r="J31" s="758"/>
      <c r="K31" s="170"/>
      <c r="M31" s="106"/>
      <c r="N31" s="106"/>
    </row>
    <row r="32" spans="1:14" s="54" customFormat="1" x14ac:dyDescent="0.2">
      <c r="B32" s="779" t="s">
        <v>228</v>
      </c>
      <c r="C32" s="318"/>
      <c r="D32" s="158"/>
      <c r="E32" s="171"/>
      <c r="F32" s="791"/>
      <c r="G32" s="792"/>
      <c r="H32" s="792"/>
      <c r="I32" s="792"/>
      <c r="J32" s="793"/>
      <c r="K32" s="170"/>
      <c r="M32" s="106"/>
    </row>
    <row r="33" spans="2:13" s="54" customFormat="1" x14ac:dyDescent="0.2">
      <c r="B33" s="794"/>
      <c r="C33" s="319"/>
      <c r="D33" s="159"/>
      <c r="E33" s="172"/>
      <c r="F33" s="788"/>
      <c r="G33" s="789"/>
      <c r="H33" s="789"/>
      <c r="I33" s="789"/>
      <c r="J33" s="790"/>
      <c r="K33" s="170"/>
      <c r="L33" s="170"/>
      <c r="M33" s="106"/>
    </row>
    <row r="34" spans="2:13" s="54" customFormat="1" x14ac:dyDescent="0.2">
      <c r="B34" s="794"/>
      <c r="C34" s="319"/>
      <c r="D34" s="451"/>
      <c r="E34" s="172"/>
      <c r="F34" s="788"/>
      <c r="G34" s="789"/>
      <c r="H34" s="789"/>
      <c r="I34" s="789"/>
      <c r="J34" s="790"/>
      <c r="K34" s="170"/>
      <c r="L34" s="170"/>
      <c r="M34" s="106"/>
    </row>
    <row r="35" spans="2:13" s="54" customFormat="1" ht="16.5" thickBot="1" x14ac:dyDescent="0.25">
      <c r="B35" s="794"/>
      <c r="C35" s="327"/>
      <c r="D35" s="328"/>
      <c r="E35" s="173"/>
      <c r="F35" s="788"/>
      <c r="G35" s="789"/>
      <c r="H35" s="789"/>
      <c r="I35" s="789"/>
      <c r="J35" s="790"/>
      <c r="K35" s="170"/>
      <c r="L35" s="170"/>
      <c r="M35" s="106"/>
    </row>
    <row r="36" spans="2:13" s="54" customFormat="1" ht="16.5" thickBot="1" x14ac:dyDescent="0.25">
      <c r="B36" s="780"/>
      <c r="C36" s="326"/>
      <c r="D36" s="326" t="s">
        <v>232</v>
      </c>
      <c r="E36" s="329"/>
      <c r="F36" s="330"/>
      <c r="G36" s="330"/>
      <c r="H36" s="330"/>
      <c r="I36" s="331"/>
      <c r="J36" s="332"/>
      <c r="K36" s="170"/>
      <c r="L36" s="170"/>
      <c r="M36" s="106"/>
    </row>
    <row r="37" spans="2:13" s="54" customFormat="1" x14ac:dyDescent="0.2">
      <c r="B37" s="779" t="s">
        <v>250</v>
      </c>
      <c r="C37" s="318"/>
      <c r="D37" s="158"/>
      <c r="E37" s="171"/>
      <c r="F37" s="791"/>
      <c r="G37" s="792"/>
      <c r="H37" s="792"/>
      <c r="I37" s="792"/>
      <c r="J37" s="793"/>
      <c r="K37" s="170"/>
      <c r="L37" s="170"/>
      <c r="M37" s="106"/>
    </row>
    <row r="38" spans="2:13" s="54" customFormat="1" x14ac:dyDescent="0.2">
      <c r="B38" s="794"/>
      <c r="C38" s="319"/>
      <c r="D38" s="159"/>
      <c r="E38" s="172"/>
      <c r="F38" s="788"/>
      <c r="G38" s="789"/>
      <c r="H38" s="789"/>
      <c r="I38" s="789"/>
      <c r="J38" s="790"/>
      <c r="K38" s="170"/>
      <c r="L38" s="170"/>
      <c r="M38" s="106"/>
    </row>
    <row r="39" spans="2:13" s="54" customFormat="1" x14ac:dyDescent="0.2">
      <c r="B39" s="794"/>
      <c r="C39" s="319"/>
      <c r="D39" s="451"/>
      <c r="E39" s="172"/>
      <c r="F39" s="788"/>
      <c r="G39" s="789"/>
      <c r="H39" s="789"/>
      <c r="I39" s="789"/>
      <c r="J39" s="790"/>
      <c r="K39" s="170"/>
      <c r="L39" s="170"/>
      <c r="M39" s="106"/>
    </row>
    <row r="40" spans="2:13" s="54" customFormat="1" ht="16.5" thickBot="1" x14ac:dyDescent="0.25">
      <c r="B40" s="794"/>
      <c r="C40" s="327"/>
      <c r="D40" s="328"/>
      <c r="E40" s="173"/>
      <c r="F40" s="788"/>
      <c r="G40" s="789"/>
      <c r="H40" s="789"/>
      <c r="I40" s="789"/>
      <c r="J40" s="790"/>
      <c r="K40" s="170"/>
      <c r="L40" s="170"/>
      <c r="M40" s="106"/>
    </row>
    <row r="41" spans="2:13" s="54" customFormat="1" ht="16.5" thickBot="1" x14ac:dyDescent="0.25">
      <c r="B41" s="780"/>
      <c r="C41" s="326"/>
      <c r="D41" s="326" t="s">
        <v>232</v>
      </c>
      <c r="E41" s="329"/>
      <c r="F41" s="330"/>
      <c r="G41" s="330"/>
      <c r="H41" s="330"/>
      <c r="I41" s="331"/>
      <c r="J41" s="332"/>
      <c r="K41" s="170"/>
      <c r="L41" s="170"/>
      <c r="M41" s="106"/>
    </row>
    <row r="42" spans="2:13" s="54" customFormat="1" x14ac:dyDescent="0.2">
      <c r="B42" s="779" t="s">
        <v>251</v>
      </c>
      <c r="C42" s="318"/>
      <c r="D42" s="158"/>
      <c r="E42" s="171"/>
      <c r="F42" s="791"/>
      <c r="G42" s="792"/>
      <c r="H42" s="792"/>
      <c r="I42" s="792"/>
      <c r="J42" s="793"/>
      <c r="K42" s="170"/>
      <c r="L42" s="170"/>
      <c r="M42" s="106"/>
    </row>
    <row r="43" spans="2:13" s="54" customFormat="1" x14ac:dyDescent="0.2">
      <c r="B43" s="794"/>
      <c r="C43" s="319"/>
      <c r="D43" s="159"/>
      <c r="E43" s="172"/>
      <c r="F43" s="788"/>
      <c r="G43" s="789"/>
      <c r="H43" s="789"/>
      <c r="I43" s="789"/>
      <c r="J43" s="790"/>
      <c r="K43" s="170"/>
      <c r="L43" s="170"/>
      <c r="M43" s="106"/>
    </row>
    <row r="44" spans="2:13" s="54" customFormat="1" x14ac:dyDescent="0.2">
      <c r="B44" s="794"/>
      <c r="C44" s="319"/>
      <c r="D44" s="451"/>
      <c r="E44" s="172"/>
      <c r="F44" s="788"/>
      <c r="G44" s="789"/>
      <c r="H44" s="789"/>
      <c r="I44" s="789"/>
      <c r="J44" s="790"/>
      <c r="K44" s="170"/>
      <c r="L44" s="170"/>
      <c r="M44" s="106"/>
    </row>
    <row r="45" spans="2:13" s="54" customFormat="1" ht="16.5" thickBot="1" x14ac:dyDescent="0.25">
      <c r="B45" s="794"/>
      <c r="C45" s="327"/>
      <c r="D45" s="328"/>
      <c r="E45" s="173"/>
      <c r="F45" s="788"/>
      <c r="G45" s="789"/>
      <c r="H45" s="789"/>
      <c r="I45" s="789"/>
      <c r="J45" s="790"/>
      <c r="K45" s="170"/>
      <c r="L45" s="170"/>
      <c r="M45" s="106"/>
    </row>
    <row r="46" spans="2:13" s="54" customFormat="1" ht="16.5" thickBot="1" x14ac:dyDescent="0.25">
      <c r="B46" s="780"/>
      <c r="C46" s="326"/>
      <c r="D46" s="326" t="s">
        <v>232</v>
      </c>
      <c r="E46" s="329"/>
      <c r="F46" s="330"/>
      <c r="G46" s="330"/>
      <c r="H46" s="330"/>
      <c r="I46" s="331"/>
      <c r="J46" s="332"/>
      <c r="K46" s="170"/>
      <c r="L46" s="170"/>
      <c r="M46" s="106"/>
    </row>
    <row r="47" spans="2:13" s="54" customFormat="1" x14ac:dyDescent="0.2">
      <c r="B47" s="779" t="s">
        <v>252</v>
      </c>
      <c r="C47" s="502">
        <v>2838697.79</v>
      </c>
      <c r="D47" s="504">
        <v>43798</v>
      </c>
      <c r="E47" s="572" t="s">
        <v>875</v>
      </c>
      <c r="F47" s="791" t="s">
        <v>884</v>
      </c>
      <c r="G47" s="792"/>
      <c r="H47" s="792"/>
      <c r="I47" s="792"/>
      <c r="J47" s="793"/>
      <c r="K47" s="170"/>
      <c r="L47" s="170"/>
      <c r="M47" s="106"/>
    </row>
    <row r="48" spans="2:13" s="54" customFormat="1" x14ac:dyDescent="0.2">
      <c r="B48" s="794"/>
      <c r="C48" s="319"/>
      <c r="D48" s="159"/>
      <c r="E48" s="172"/>
      <c r="F48" s="788"/>
      <c r="G48" s="789"/>
      <c r="H48" s="789"/>
      <c r="I48" s="789"/>
      <c r="J48" s="790"/>
      <c r="K48" s="170"/>
      <c r="L48" s="170"/>
      <c r="M48" s="106"/>
    </row>
    <row r="49" spans="2:13" s="54" customFormat="1" x14ac:dyDescent="0.2">
      <c r="B49" s="794"/>
      <c r="C49" s="319"/>
      <c r="D49" s="451"/>
      <c r="E49" s="172"/>
      <c r="F49" s="788"/>
      <c r="G49" s="789"/>
      <c r="H49" s="789"/>
      <c r="I49" s="789"/>
      <c r="J49" s="790"/>
      <c r="K49" s="170"/>
      <c r="L49" s="170"/>
      <c r="M49" s="106"/>
    </row>
    <row r="50" spans="2:13" s="54" customFormat="1" ht="16.5" thickBot="1" x14ac:dyDescent="0.25">
      <c r="B50" s="794"/>
      <c r="C50" s="327"/>
      <c r="D50" s="328"/>
      <c r="E50" s="173"/>
      <c r="F50" s="788"/>
      <c r="G50" s="789"/>
      <c r="H50" s="789"/>
      <c r="I50" s="789"/>
      <c r="J50" s="790"/>
      <c r="K50" s="170"/>
      <c r="L50" s="170"/>
      <c r="M50" s="106"/>
    </row>
    <row r="51" spans="2:13" s="54" customFormat="1" ht="16.5" thickBot="1" x14ac:dyDescent="0.25">
      <c r="B51" s="780"/>
      <c r="C51" s="503">
        <f>C47+C48+C49+C50</f>
        <v>2838697.79</v>
      </c>
      <c r="D51" s="326" t="s">
        <v>232</v>
      </c>
      <c r="E51" s="329"/>
      <c r="F51" s="330"/>
      <c r="G51" s="330"/>
      <c r="H51" s="330"/>
      <c r="I51" s="331"/>
      <c r="J51" s="332"/>
      <c r="K51" s="170"/>
      <c r="L51" s="170"/>
      <c r="M51" s="106"/>
    </row>
    <row r="52" spans="2:13" s="54" customFormat="1" x14ac:dyDescent="0.2">
      <c r="B52" s="779" t="s">
        <v>253</v>
      </c>
      <c r="C52" s="318"/>
      <c r="D52" s="158"/>
      <c r="E52" s="171"/>
      <c r="F52" s="791"/>
      <c r="G52" s="792"/>
      <c r="H52" s="792"/>
      <c r="I52" s="792"/>
      <c r="J52" s="793"/>
      <c r="K52" s="170"/>
      <c r="L52" s="170"/>
      <c r="M52" s="106"/>
    </row>
    <row r="53" spans="2:13" s="54" customFormat="1" x14ac:dyDescent="0.2">
      <c r="B53" s="794"/>
      <c r="C53" s="319"/>
      <c r="D53" s="159"/>
      <c r="E53" s="172"/>
      <c r="F53" s="788"/>
      <c r="G53" s="789"/>
      <c r="H53" s="789"/>
      <c r="I53" s="789"/>
      <c r="J53" s="790"/>
      <c r="K53" s="170"/>
      <c r="L53" s="170"/>
      <c r="M53" s="106"/>
    </row>
    <row r="54" spans="2:13" s="54" customFormat="1" x14ac:dyDescent="0.2">
      <c r="B54" s="794"/>
      <c r="C54" s="319"/>
      <c r="D54" s="451"/>
      <c r="E54" s="172"/>
      <c r="F54" s="788"/>
      <c r="G54" s="789"/>
      <c r="H54" s="789"/>
      <c r="I54" s="789"/>
      <c r="J54" s="790"/>
      <c r="K54" s="170"/>
      <c r="L54" s="170"/>
      <c r="M54" s="106"/>
    </row>
    <row r="55" spans="2:13" s="54" customFormat="1" ht="16.5" thickBot="1" x14ac:dyDescent="0.25">
      <c r="B55" s="794"/>
      <c r="C55" s="327"/>
      <c r="D55" s="328"/>
      <c r="E55" s="173"/>
      <c r="F55" s="788"/>
      <c r="G55" s="789"/>
      <c r="H55" s="789"/>
      <c r="I55" s="789"/>
      <c r="J55" s="790"/>
      <c r="K55" s="170"/>
      <c r="L55" s="170"/>
      <c r="M55" s="106"/>
    </row>
    <row r="56" spans="2:13" s="54" customFormat="1" ht="16.5" thickBot="1" x14ac:dyDescent="0.25">
      <c r="B56" s="780"/>
      <c r="C56" s="326"/>
      <c r="D56" s="326" t="s">
        <v>232</v>
      </c>
      <c r="E56" s="329"/>
      <c r="F56" s="330"/>
      <c r="G56" s="330"/>
      <c r="H56" s="330"/>
      <c r="I56" s="331"/>
      <c r="J56" s="332"/>
      <c r="K56" s="170"/>
      <c r="L56" s="170"/>
      <c r="M56" s="106"/>
    </row>
    <row r="57" spans="2:13" x14ac:dyDescent="0.25">
      <c r="I57" s="14"/>
      <c r="J57" s="14"/>
    </row>
    <row r="58" spans="2:13" x14ac:dyDescent="0.25">
      <c r="B58" s="11" t="s">
        <v>247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NP-DELL</cp:lastModifiedBy>
  <cp:lastPrinted>2022-03-15T09:31:17Z</cp:lastPrinted>
  <dcterms:created xsi:type="dcterms:W3CDTF">2013-03-12T08:27:17Z</dcterms:created>
  <dcterms:modified xsi:type="dcterms:W3CDTF">2022-03-15T09:32:03Z</dcterms:modified>
</cp:coreProperties>
</file>