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3170" tabRatio="892" activeTab="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Субвенције" sheetId="6" r:id="rId6"/>
    <sheet name="Цене" sheetId="7" r:id="rId7"/>
    <sheet name="Донације" sheetId="8" r:id="rId8"/>
    <sheet name="Добит" sheetId="9" r:id="rId9"/>
    <sheet name="Кредити" sheetId="10" r:id="rId10"/>
    <sheet name="Готовина" sheetId="11" r:id="rId11"/>
    <sheet name="Извештај о инвестицијама" sheetId="12" r:id="rId12"/>
    <sheet name="Образац НБС " sheetId="13" r:id="rId13"/>
    <sheet name="Sheet1" sheetId="14" r:id="rId14"/>
  </sheets>
  <definedNames>
    <definedName name="Excel_BuiltIn_Print_Area3">#REF!</definedName>
    <definedName name="_xlnm.Print_Area" localSheetId="7">'Донације'!$B$2:$K$32</definedName>
    <definedName name="_xlnm.Print_Area" localSheetId="4">'Запослени'!$B$2:$F$41</definedName>
    <definedName name="_xlnm.Print_Area" localSheetId="3">'Зараде '!$B$1:$H$50</definedName>
    <definedName name="_xlnm.Print_Area" localSheetId="9">'Кредити'!$A$1:$W$36</definedName>
    <definedName name="_xlnm.Print_Area" localSheetId="5">'Субвенције'!$B$3:$G$56</definedName>
    <definedName name="_xlnm.Print_Area" localSheetId="6">'Цене'!$B$1:$R$35</definedName>
  </definedNames>
  <calcPr fullCalcOnLoad="1"/>
</workbook>
</file>

<file path=xl/comments7.xml><?xml version="1.0" encoding="utf-8"?>
<comments xmlns="http://schemas.openxmlformats.org/spreadsheetml/2006/main">
  <authors>
    <author/>
  </authors>
  <commentList>
    <comment ref="B32" authorId="0">
      <text>
        <r>
          <rPr>
            <b/>
            <sz val="9"/>
            <color indexed="8"/>
            <rFont val="Tahoma"/>
            <family val="2"/>
          </rPr>
          <t xml:space="preserve">JasminaIvanovic:
</t>
        </r>
      </text>
    </comment>
    <comment ref="B33" authorId="0">
      <text>
        <r>
          <rPr>
            <b/>
            <sz val="9"/>
            <color indexed="8"/>
            <rFont val="Tahoma"/>
            <family val="2"/>
          </rPr>
          <t xml:space="preserve">JasminaIvanovic:
</t>
        </r>
      </text>
    </comment>
  </commentList>
</comments>
</file>

<file path=xl/sharedStrings.xml><?xml version="1.0" encoding="utf-8"?>
<sst xmlns="http://schemas.openxmlformats.org/spreadsheetml/2006/main" count="1249" uniqueCount="924">
  <si>
    <t>Образац 1</t>
  </si>
  <si>
    <t>Предузеће:</t>
  </si>
  <si>
    <t>ЈКП"Водовод-Ваљево"</t>
  </si>
  <si>
    <t>Матични број:</t>
  </si>
  <si>
    <t>07136277</t>
  </si>
  <si>
    <t>у 000 динара</t>
  </si>
  <si>
    <t>Група рачуна, рачун</t>
  </si>
  <si>
    <t>ПОЗИЦИЈА</t>
  </si>
  <si>
    <t>AOП</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</si>
  <si>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</si>
  <si>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</si>
  <si>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</si>
  <si>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</si>
  <si>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</si>
  <si>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</si>
  <si>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</si>
  <si>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</si>
  <si>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</si>
  <si>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</si>
  <si>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</si>
  <si>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</si>
  <si>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</si>
  <si>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</si>
  <si>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</si>
  <si>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</si>
  <si>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</si>
  <si>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</si>
  <si>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</si>
  <si>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</si>
  <si>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</si>
  <si>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</si>
  <si>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</si>
  <si>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</si>
  <si>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</si>
  <si>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</si>
  <si>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</si>
  <si>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</si>
  <si>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</si>
  <si>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</si>
  <si>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</si>
  <si>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</si>
  <si>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</si>
  <si>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</si>
  <si>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</si>
  <si>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</si>
  <si>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</si>
  <si>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</si>
  <si>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</si>
  <si>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</si>
  <si>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</si>
  <si>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</si>
  <si>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</si>
  <si>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</si>
  <si>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</si>
  <si>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</si>
  <si>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</si>
  <si>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</si>
  <si>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</si>
  <si>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</si>
  <si>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</si>
  <si>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</si>
  <si>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</si>
  <si>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</si>
  <si>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</si>
  <si>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</si>
  <si>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</si>
  <si>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</si>
  <si>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</si>
  <si>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</si>
  <si>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</si>
  <si>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</si>
  <si>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</si>
  <si>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</si>
  <si>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</si>
  <si>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</si>
  <si>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</si>
  <si>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</si>
  <si>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</si>
  <si>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</si>
  <si>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</si>
  <si>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</si>
  <si>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</si>
  <si>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</si>
  <si>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</si>
  <si>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</si>
  <si>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</si>
  <si>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</si>
  <si>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</si>
  <si>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</si>
  <si>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</si>
  <si>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</si>
  <si>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</si>
  <si>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</si>
  <si>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</si>
  <si>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</si>
  <si>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</si>
  <si>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</si>
  <si>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</si>
  <si>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</si>
  <si>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</si>
  <si>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</si>
  <si>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</si>
  <si>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Oвлашћено лице: __________________________</t>
  </si>
  <si>
    <t xml:space="preserve">М.П. </t>
  </si>
  <si>
    <t>Образац 1А</t>
  </si>
  <si>
    <t>П О З И Ц И Ј А</t>
  </si>
  <si>
    <t>АОП</t>
  </si>
  <si>
    <t xml:space="preserve">План </t>
  </si>
  <si>
    <t>АКТИВА</t>
  </si>
  <si>
    <t>А. УПИСАНИ А НЕУПЛАЋЕНИ КАПИТАЛ</t>
  </si>
  <si>
    <t>001</t>
  </si>
  <si>
    <r>
      <t xml:space="preserve">Б.СТАЛНА ИМОВИНА </t>
    </r>
    <r>
      <rPr>
        <sz val="12"/>
        <color indexed="8"/>
        <rFont val="Arial"/>
        <family val="2"/>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</si>
  <si>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</si>
  <si>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</si>
  <si>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</si>
  <si>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</si>
  <si>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</si>
  <si>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</si>
  <si>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</si>
  <si>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</si>
  <si>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</si>
  <si>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</si>
  <si>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</si>
  <si>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</si>
  <si>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</si>
  <si>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</si>
  <si>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</si>
  <si>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</si>
  <si>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</si>
  <si>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</si>
  <si>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</si>
  <si>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</si>
  <si>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</si>
  <si>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</si>
  <si>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</si>
  <si>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</si>
  <si>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</si>
  <si>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</si>
  <si>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</si>
  <si>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</si>
  <si>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</si>
  <si>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</si>
  <si>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</si>
  <si>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</si>
  <si>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</si>
  <si>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</si>
  <si>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</si>
  <si>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</si>
  <si>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</si>
  <si>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</si>
  <si>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</si>
  <si>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</si>
  <si>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</si>
  <si>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</si>
  <si>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</si>
  <si>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</si>
  <si>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</si>
  <si>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</si>
  <si>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</si>
  <si>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</si>
  <si>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</si>
  <si>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</si>
  <si>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</si>
  <si>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</si>
  <si>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</si>
  <si>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</si>
  <si>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</si>
  <si>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</si>
  <si>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</si>
  <si>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</si>
  <si>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</si>
  <si>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</si>
  <si>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</si>
  <si>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</si>
  <si>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</si>
  <si>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</si>
  <si>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</si>
  <si>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</si>
  <si>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</si>
  <si>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</si>
  <si>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</si>
  <si>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</si>
  <si>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</si>
  <si>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</si>
  <si>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</si>
  <si>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</si>
  <si>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</si>
  <si>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</si>
  <si>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</si>
  <si>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</si>
  <si>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</si>
  <si>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</si>
  <si>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</si>
  <si>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</si>
  <si>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</si>
  <si>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</si>
  <si>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</si>
  <si>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</si>
  <si>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</si>
  <si>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</si>
  <si>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</si>
  <si>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</si>
  <si>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</si>
  <si>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</si>
  <si>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</si>
  <si>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</si>
  <si>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</si>
  <si>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</si>
  <si>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</si>
  <si>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</si>
  <si>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</si>
  <si>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</si>
  <si>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</si>
  <si>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</si>
  <si>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</si>
  <si>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</si>
  <si>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</si>
  <si>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</si>
  <si>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</si>
  <si>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</si>
  <si>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</si>
  <si>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</si>
  <si>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</si>
  <si>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</si>
  <si>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</si>
  <si>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</si>
  <si>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</si>
  <si>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</si>
  <si>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</si>
  <si>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</si>
  <si>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</si>
  <si>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</si>
  <si>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</si>
  <si>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</si>
  <si>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</si>
  <si>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</si>
  <si>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</si>
  <si>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</si>
  <si>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</si>
  <si>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</si>
  <si>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</si>
  <si>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</si>
  <si>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</si>
  <si>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</si>
  <si>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</si>
  <si>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</si>
  <si>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</si>
  <si>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</si>
  <si>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</si>
  <si>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</si>
  <si>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</si>
  <si>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</si>
  <si>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</si>
  <si>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</si>
  <si>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</si>
  <si>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</si>
  <si>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</si>
  <si>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</si>
  <si>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</si>
  <si>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</si>
  <si>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</si>
  <si>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</si>
  <si>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</si>
  <si>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</si>
  <si>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</si>
  <si>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</si>
  <si>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</si>
  <si>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</si>
  <si>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</si>
  <si>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</si>
  <si>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</si>
  <si>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</si>
  <si>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</si>
  <si>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</si>
  <si>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</si>
  <si>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</si>
  <si>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</si>
  <si>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</si>
  <si>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</si>
  <si>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</si>
  <si>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</si>
  <si>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</si>
  <si>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</si>
  <si>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</si>
  <si>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</si>
  <si>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</si>
  <si>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</si>
  <si>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</si>
  <si>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</si>
  <si>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</si>
  <si>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</si>
  <si>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</si>
  <si>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</si>
  <si>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</si>
  <si>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</si>
  <si>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</si>
  <si>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</si>
  <si>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</si>
  <si>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</si>
  <si>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</si>
  <si>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</si>
  <si>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</si>
  <si>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</si>
  <si>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</si>
  <si>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</si>
  <si>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</si>
  <si>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</si>
  <si>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</si>
  <si>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</si>
  <si>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</si>
  <si>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</si>
  <si>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</si>
  <si>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</si>
  <si>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</si>
  <si>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</si>
  <si>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</si>
  <si>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</si>
  <si>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</si>
  <si>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</si>
  <si>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</si>
  <si>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</si>
  <si>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</si>
  <si>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</si>
  <si>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</si>
  <si>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</si>
  <si>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</si>
  <si>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</si>
  <si>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</si>
  <si>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</si>
  <si>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</si>
  <si>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</si>
  <si>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</si>
  <si>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</si>
  <si>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</si>
  <si>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</si>
  <si>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</si>
  <si>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</si>
  <si>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</si>
  <si>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</si>
  <si>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</si>
  <si>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</si>
  <si>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</si>
  <si>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</si>
  <si>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</si>
  <si>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</si>
  <si>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</si>
  <si>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</si>
  <si>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</si>
  <si>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</si>
  <si>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</si>
  <si>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</si>
  <si>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</si>
  <si>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</si>
  <si>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</si>
  <si>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</si>
  <si>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</si>
  <si>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</si>
  <si>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</si>
  <si>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</si>
  <si>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</si>
  <si>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</si>
  <si>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</si>
  <si>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</si>
  <si>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</si>
  <si>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</si>
  <si>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</si>
  <si>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</si>
  <si>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</si>
  <si>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</si>
  <si>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</si>
  <si>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</si>
  <si>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</si>
  <si>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</si>
  <si>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</si>
  <si>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</si>
  <si>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</si>
  <si>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</si>
  <si>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</si>
  <si>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</si>
  <si>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</si>
  <si>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</si>
  <si>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</si>
  <si>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</si>
  <si>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</si>
  <si>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</si>
  <si>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</si>
  <si>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</si>
  <si>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</si>
  <si>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</si>
  <si>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</si>
  <si>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</si>
  <si>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</si>
  <si>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</si>
  <si>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</si>
  <si>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</si>
  <si>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</si>
  <si>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</si>
  <si>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</si>
  <si>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</si>
  <si>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</si>
  <si>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</si>
  <si>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</si>
  <si>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</si>
  <si>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</si>
  <si>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</si>
  <si>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</si>
  <si>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</si>
  <si>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</si>
  <si>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</si>
  <si>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</si>
  <si>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</si>
  <si>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</si>
  <si>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</si>
  <si>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</si>
  <si>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</si>
  <si>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</si>
  <si>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</si>
  <si>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</si>
  <si>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</si>
  <si>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</si>
  <si>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</si>
  <si>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</si>
  <si>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</si>
  <si>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</si>
  <si>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</si>
  <si>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</si>
  <si>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</si>
  <si>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</si>
  <si>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</si>
  <si>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</si>
  <si>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</si>
  <si>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</si>
  <si>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</si>
  <si>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</si>
  <si>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</si>
  <si>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</si>
  <si>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</si>
  <si>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</si>
  <si>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</si>
  <si>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</si>
  <si>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000 динарa</t>
  </si>
  <si>
    <t>А. ТОКОВИ ГОТОВИНЕ ИЗ ПОСЛОВНИХ АКТИВНОСТИ</t>
  </si>
  <si>
    <t xml:space="preserve"> </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</si>
  <si>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</si>
  <si>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</si>
  <si>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</si>
  <si>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</si>
  <si>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</si>
  <si>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</si>
  <si>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</si>
  <si>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</si>
  <si>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</si>
  <si>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</si>
  <si>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</si>
  <si>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</si>
  <si>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</si>
  <si>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</si>
  <si>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</si>
  <si>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</si>
  <si>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</si>
  <si>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</si>
  <si>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</si>
  <si>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</si>
  <si>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</si>
  <si>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</si>
  <si>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</si>
  <si>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</si>
  <si>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</si>
  <si>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</si>
  <si>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</si>
  <si>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</si>
  <si>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</si>
  <si>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</si>
  <si>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</si>
  <si>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</si>
  <si>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</si>
  <si>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</si>
  <si>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</si>
  <si>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</si>
  <si>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</si>
  <si>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</si>
  <si>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</si>
  <si>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</si>
  <si>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</si>
  <si>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Arial"/>
        <family val="2"/>
      </rPr>
      <t> (3001 + 3013 + 3025)</t>
    </r>
  </si>
  <si>
    <r>
      <t>Д. СВЕГА ОДЛИВ ГОТОВИНЕ</t>
    </r>
    <r>
      <rPr>
        <sz val="12"/>
        <color indexed="8"/>
        <rFont val="Arial"/>
        <family val="2"/>
      </rPr>
      <t> (3005 + 3019 + 3031)</t>
    </r>
  </si>
  <si>
    <r>
      <t>Ђ. НЕТО ПРИЛИВ ГОТОВИНЕ</t>
    </r>
    <r>
      <rPr>
        <sz val="12"/>
        <color indexed="8"/>
        <rFont val="Arial"/>
        <family val="2"/>
      </rPr>
      <t> (3040 – 3041)</t>
    </r>
  </si>
  <si>
    <r>
      <t>Е. НЕТО ОДЛИВ ГОТОВИНЕ</t>
    </r>
    <r>
      <rPr>
        <sz val="12"/>
        <color indexed="8"/>
        <rFont val="Arial"/>
        <family val="2"/>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</si>
  <si>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</si>
  <si>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</si>
  <si>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</si>
  <si>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Arial"/>
        <family val="2"/>
      </rPr>
      <t>(3042 – 3043 + 3044 + 3045 – 3046)</t>
    </r>
  </si>
  <si>
    <t xml:space="preserve">                Овлашћено лице: ___________________________________</t>
  </si>
  <si>
    <t>М.П.</t>
  </si>
  <si>
    <t>Образац 2</t>
  </si>
  <si>
    <t xml:space="preserve">Предузеће :  ЈКП"Водовод-Ваљево" </t>
  </si>
  <si>
    <t>Матични број:  07136277</t>
  </si>
  <si>
    <t xml:space="preserve">ТРОШКОВИ ЗАПОСЛЕНИХ </t>
  </si>
  <si>
    <t>у динарима</t>
  </si>
  <si>
    <t>Р. бр.</t>
  </si>
  <si>
    <t>Трошкови запослених</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</si>
  <si>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</si>
  <si>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</si>
  <si>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</si>
  <si>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</si>
  <si>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</si>
  <si>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</si>
  <si>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</si>
  <si>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</si>
  <si>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</si>
  <si>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</si>
  <si>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</si>
  <si>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</si>
  <si>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</si>
  <si>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</si>
  <si>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</si>
  <si>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</si>
  <si>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</si>
  <si>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</si>
  <si>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</si>
  <si>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</si>
  <si>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</si>
  <si>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</si>
  <si>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</si>
  <si>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</si>
  <si>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</si>
  <si>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</si>
  <si>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</si>
  <si>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</si>
  <si>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</si>
  <si>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</si>
  <si>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</si>
  <si>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</si>
  <si>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</si>
  <si>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16</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</si>
  <si>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</si>
  <si>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</si>
  <si>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</si>
  <si>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</si>
  <si>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</si>
  <si>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</si>
  <si>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</si>
  <si>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</si>
  <si>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</si>
  <si>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</si>
  <si>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</si>
  <si>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</si>
  <si>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</si>
  <si>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</si>
  <si>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</si>
  <si>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</si>
  <si>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</si>
  <si>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</si>
  <si>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</si>
  <si>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</si>
  <si>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</si>
  <si>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</si>
  <si>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</si>
  <si>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</si>
  <si>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</si>
  <si>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30</t>
  </si>
  <si>
    <t>Солидарна помоћ за ублажавање неповољног материјалног положаја запослених</t>
  </si>
  <si>
    <t>31</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</si>
  <si>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</si>
  <si>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</si>
  <si>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</si>
  <si>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</si>
  <si>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</si>
  <si>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</si>
  <si>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</si>
  <si>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</si>
  <si>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</si>
  <si>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 xml:space="preserve">Одлив кадрова </t>
  </si>
  <si>
    <t>Пријем</t>
  </si>
  <si>
    <t>*последњи дан претходног тромесечја</t>
  </si>
  <si>
    <t>** последњи дан тромесечја за који се извештај доставља</t>
  </si>
  <si>
    <t>Овлашћено лице: ___________________________</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</si>
  <si>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</si>
  <si>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</si>
  <si>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</si>
  <si>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</si>
  <si>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</si>
  <si>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</si>
  <si>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</si>
  <si>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</si>
  <si>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</si>
  <si>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</si>
  <si>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</si>
  <si>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</si>
  <si>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</si>
  <si>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</si>
  <si>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</si>
  <si>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</si>
  <si>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</si>
  <si>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</si>
  <si>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</si>
  <si>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Остали приходи из буџета</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</si>
  <si>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</si>
  <si>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</si>
  <si>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 xml:space="preserve">     Овлашћено лице: _____________________________</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</si>
  <si>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</si>
  <si>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</si>
  <si>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</si>
  <si>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</si>
  <si>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</si>
  <si>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</si>
  <si>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</si>
  <si>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</si>
  <si>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</si>
  <si>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</si>
  <si>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</si>
  <si>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</si>
  <si>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</si>
  <si>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</si>
  <si>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</si>
  <si>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</si>
  <si>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</si>
  <si>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</si>
  <si>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</si>
  <si>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децембар
 текуће године</t>
  </si>
  <si>
    <t>Ваљево вода</t>
  </si>
  <si>
    <t>Грађани</t>
  </si>
  <si>
    <t>Школе,Здр. центар и установе</t>
  </si>
  <si>
    <t>Привреда</t>
  </si>
  <si>
    <t>Корисници социјалне помоћи</t>
  </si>
  <si>
    <t>Дивчибаре вода</t>
  </si>
  <si>
    <t>5.</t>
  </si>
  <si>
    <t>6.</t>
  </si>
  <si>
    <t>Ваљево канализација</t>
  </si>
  <si>
    <t>7.</t>
  </si>
  <si>
    <t>8.</t>
  </si>
  <si>
    <t>9.</t>
  </si>
  <si>
    <t xml:space="preserve"> Привреда</t>
  </si>
  <si>
    <t>10.</t>
  </si>
  <si>
    <t>Дивчибаре канализација</t>
  </si>
  <si>
    <t>11.</t>
  </si>
  <si>
    <t>Дивчибаре</t>
  </si>
  <si>
    <t>Цена воде сеоски водоводи</t>
  </si>
  <si>
    <t>12.</t>
  </si>
  <si>
    <t>Прскавац</t>
  </si>
  <si>
    <t>13.</t>
  </si>
  <si>
    <t>Кукаљ</t>
  </si>
  <si>
    <t>Горња Грабовица</t>
  </si>
  <si>
    <t>Жабари</t>
  </si>
  <si>
    <t>Vaљевска Каменица</t>
  </si>
  <si>
    <t>Oвлашћено лице: ___________________________</t>
  </si>
  <si>
    <t>Предузеће: ЈКП "Водовод Ваљево"</t>
  </si>
  <si>
    <t>Образац 6</t>
  </si>
  <si>
    <t>Матични број: 07136277</t>
  </si>
  <si>
    <t>СРЕДСТВА ЗА ПОСЕБНЕ НАМЕНЕ</t>
  </si>
  <si>
    <t>Позиција</t>
  </si>
  <si>
    <t>Индекс 
 реализација
 01.01.-31.12..2019                  план
01.01-31.12. 2019</t>
  </si>
  <si>
    <t>Спонзорство</t>
  </si>
  <si>
    <t>Донације</t>
  </si>
  <si>
    <t>Хуманитарне активности</t>
  </si>
  <si>
    <t>Спортске активности</t>
  </si>
  <si>
    <t>Репрезентација</t>
  </si>
  <si>
    <t>Реклама и пропаганда</t>
  </si>
  <si>
    <t>Остало</t>
  </si>
  <si>
    <t>Редни број</t>
  </si>
  <si>
    <t>Прималац</t>
  </si>
  <si>
    <t>Намена</t>
  </si>
  <si>
    <t>Износ</t>
  </si>
  <si>
    <t>Овлашћено лице: ____________________________________</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</si>
  <si>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</si>
  <si>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</si>
  <si>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</si>
  <si>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</si>
  <si>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</si>
  <si>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</si>
  <si>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</si>
  <si>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</si>
  <si>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</si>
  <si>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</si>
  <si>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</si>
  <si>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</si>
  <si>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t xml:space="preserve">           2018¹</t>
  </si>
  <si>
    <t xml:space="preserve">          2019² </t>
  </si>
  <si>
    <t>Решење Скупштине Града Ваљева-414-3/19-02</t>
  </si>
  <si>
    <t xml:space="preserve">201_ </t>
  </si>
  <si>
    <t>¹претходна година</t>
  </si>
  <si>
    <t>²текућа година</t>
  </si>
  <si>
    <t>³навести основ уплате (нпр: нераспоређена добит, уплате по основу обавеза из претходног периода)</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</si>
  <si>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</si>
  <si>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</si>
  <si>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</si>
  <si>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</si>
  <si>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</si>
  <si>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</si>
  <si>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</si>
  <si>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</si>
  <si>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</si>
  <si>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</si>
  <si>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</si>
  <si>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</si>
  <si>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</si>
  <si>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</si>
  <si>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</si>
  <si>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</si>
  <si>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</si>
  <si>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</si>
  <si>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</si>
  <si>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</si>
  <si>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</si>
  <si>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</si>
  <si>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</si>
  <si>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</si>
  <si>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</si>
  <si>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</si>
  <si>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</si>
  <si>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</si>
  <si>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</si>
  <si>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</si>
  <si>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</si>
  <si>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</si>
  <si>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</si>
  <si>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Предузеће није кредитно задужено.</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</si>
  <si>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</si>
  <si>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</si>
  <si>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</si>
  <si>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</si>
  <si>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</si>
  <si>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</si>
  <si>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динарима</t>
  </si>
  <si>
    <t>Текући рачун 275-10222112754-29</t>
  </si>
  <si>
    <t>Societe generale</t>
  </si>
  <si>
    <t>Текући рачун 275-10222231802-39</t>
  </si>
  <si>
    <t>Текући рачун 275-10225787013-41</t>
  </si>
  <si>
    <t>Текући рачун 160-6999-31</t>
  </si>
  <si>
    <t>Intesa banc</t>
  </si>
  <si>
    <t>Текући рачун 105-2195445-91</t>
  </si>
  <si>
    <t>АИК банка</t>
  </si>
  <si>
    <t>Текући рачун 105-2195446-88</t>
  </si>
  <si>
    <t>Текући рачун 205-135205-30</t>
  </si>
  <si>
    <t>Комерцијална банка</t>
  </si>
  <si>
    <t>Текући рачун 840-0000000686743-82</t>
  </si>
  <si>
    <t>Трезор</t>
  </si>
  <si>
    <t>Благајна</t>
  </si>
  <si>
    <t>Платне картице</t>
  </si>
  <si>
    <t>Укупно у динарима</t>
  </si>
  <si>
    <t>Чекови грађана</t>
  </si>
  <si>
    <t>Intesa banca</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</si>
  <si>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</si>
  <si>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</si>
  <si>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</si>
  <si>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</si>
  <si>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</si>
  <si>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</si>
  <si>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</si>
  <si>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</si>
  <si>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 улагања закључно са претходном годином</t>
  </si>
  <si>
    <t>реконструкција ЦС и објеката питке воде</t>
  </si>
  <si>
    <t>даљински надзор и управљање</t>
  </si>
  <si>
    <t>реконструкција ЦС санитарних вода</t>
  </si>
  <si>
    <t>2016</t>
  </si>
  <si>
    <t>2018</t>
  </si>
  <si>
    <t>реконструкција постројења за прераду отпадних вода</t>
  </si>
  <si>
    <t>2017</t>
  </si>
  <si>
    <t>изградња водоводне мреже</t>
  </si>
  <si>
    <t>2015</t>
  </si>
  <si>
    <t>изградња канализ. Мреже</t>
  </si>
  <si>
    <t>изградња водоводне мреже/Кредит KFw банке</t>
  </si>
  <si>
    <t>теретно возило</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</si>
  <si>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</si>
  <si>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t>
  </si>
  <si>
    <t>Ред. број</t>
  </si>
  <si>
    <t>Текућа година - укупно</t>
  </si>
  <si>
    <t xml:space="preserve">План  </t>
  </si>
  <si>
    <t xml:space="preserve">Реализација  </t>
  </si>
  <si>
    <t>3</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</si>
  <si>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</si>
  <si>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</si>
  <si>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</si>
  <si>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</si>
  <si>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</si>
  <si>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</si>
  <si>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</si>
  <si>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</si>
  <si>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</si>
  <si>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</si>
  <si>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</si>
  <si>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</si>
  <si>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</si>
  <si>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</si>
  <si>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</si>
  <si>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</si>
  <si>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</si>
  <si>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</si>
  <si>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</si>
  <si>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</si>
  <si>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</si>
  <si>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</si>
  <si>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</si>
  <si>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</si>
  <si>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</si>
  <si>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</si>
  <si>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</si>
  <si>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</si>
  <si>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</si>
  <si>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</si>
  <si>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</si>
  <si>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</si>
  <si>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</si>
  <si>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</si>
  <si>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</si>
  <si>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</si>
  <si>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</si>
  <si>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</si>
  <si>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</si>
  <si>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</si>
  <si>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</si>
  <si>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</si>
  <si>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</si>
  <si>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</si>
  <si>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</si>
  <si>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</si>
  <si>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</si>
  <si>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</si>
  <si>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</si>
  <si>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</si>
  <si>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</si>
  <si>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</si>
  <si>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</si>
  <si>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Реализација 
01.01-31.12.2019.      Претходна година</t>
  </si>
  <si>
    <t xml:space="preserve"> 01.01 -31.12.2020</t>
  </si>
  <si>
    <t>План за
01.01-31.12.2020.             Текућа година</t>
  </si>
  <si>
    <t>БИЛАНС УСПЕХА за период 01.01 - 31.12.2020</t>
  </si>
  <si>
    <t>БИЛАНС СТАЊА  на дан 31.12.2020</t>
  </si>
  <si>
    <t>Стање на дан 
31.12.2019
Претходна година</t>
  </si>
  <si>
    <t>Планирано стање 
на дан 31.12.2020 Текућа година</t>
  </si>
  <si>
    <t>31.12.2020</t>
  </si>
  <si>
    <t>Индекс реализација 31.12.2020 /                  план 31.12.2020</t>
  </si>
  <si>
    <t>у периоду од 01.01. до 31.12.2020. године</t>
  </si>
  <si>
    <t>01.01. - 31.12.2020.</t>
  </si>
  <si>
    <t>01.01. - 31.12.2020</t>
  </si>
  <si>
    <t>Индекс 
 реализaција 01.01. -31.12./2020                        план
 01.01.- 31.12.2020</t>
  </si>
  <si>
    <t>Стање на дан 1. јануар 2020 године*</t>
  </si>
  <si>
    <t>Стање на дан 31.12.2020. године**</t>
  </si>
  <si>
    <t>Период од 01.01. до 31.12.2020.</t>
  </si>
  <si>
    <t>Датум: 29.jaнуар 2021. године</t>
  </si>
  <si>
    <t>План за период 01.01-31.12.2020 текућа година</t>
  </si>
  <si>
    <t>Период од 01.01. до 31.03.2020.</t>
  </si>
  <si>
    <t>Претходна година
2020</t>
  </si>
  <si>
    <t>Период од 01.01. до 30.06.2020.</t>
  </si>
  <si>
    <t>План за
01.01-31.12.2019             Претходна  година</t>
  </si>
  <si>
    <t>Реализација 
01.01-31.12.2019    Претходна година</t>
  </si>
  <si>
    <t>01.01. -31.12.2020</t>
  </si>
  <si>
    <t>31.03.2020.</t>
  </si>
  <si>
    <t>30.6.2020.</t>
  </si>
  <si>
    <t>30.9.2020.</t>
  </si>
  <si>
    <t>Накнада члановима Комисије за ревизију</t>
  </si>
  <si>
    <t>Број чланова Комисије за ревизију</t>
  </si>
  <si>
    <t>пензија</t>
  </si>
  <si>
    <t>01.01.-31.03.2020.</t>
  </si>
  <si>
    <t>01.01.-30.06.2020.</t>
  </si>
  <si>
    <t>01.01.-30.09.2020.</t>
  </si>
  <si>
    <t>01.01.-31.12.2020.</t>
  </si>
  <si>
    <t>Реконструкција и изградња водоводне мреже - Буџет</t>
  </si>
  <si>
    <t>Реконструкција и изградња водоводне мреже - Соп. средства</t>
  </si>
  <si>
    <t>1.1</t>
  </si>
  <si>
    <t>Реконструкција водоводне мреже у улици Здравка Јовановића - Буџет</t>
  </si>
  <si>
    <t>Реконструкција водоводне мреже у улици Здравка Јовановића  - Соп. средства</t>
  </si>
  <si>
    <t>1.2</t>
  </si>
  <si>
    <t>Реконструкција водоводне мреже у улици Милића Кедића - део Дрварске са Видивданском - Буџет</t>
  </si>
  <si>
    <t>Реконструкција водоводне мреже у улици Милића Кедића - део Дрварске са Видивданском - Соп. средства</t>
  </si>
  <si>
    <t>1.3</t>
  </si>
  <si>
    <t xml:space="preserve">Реконструкција водоводне мреже у улици Мостарској - Буџет  </t>
  </si>
  <si>
    <t xml:space="preserve">Реконструкција водоводне мреже у улици Мостарској - Соп. средства  </t>
  </si>
  <si>
    <t>1.4</t>
  </si>
  <si>
    <t>Реконструкција водоводне мреже у улици Мариборској - Буџет</t>
  </si>
  <si>
    <t>1.5</t>
  </si>
  <si>
    <t>Реконструкција водоводне мреже у улици Цаке Миливојевић - Буџет</t>
  </si>
  <si>
    <t>Реконструкција водоводне мреже у улици Цаке Миливојевић - Соп. средства</t>
  </si>
  <si>
    <t>1.6</t>
  </si>
  <si>
    <t>Реконструкција водоводне мреже у улици Поп Лукина , крак Карађорђева -Кнеза Милоша - Буџет</t>
  </si>
  <si>
    <t>Реконструкција водоводне мреже у улици Поп Лукина , крак Карађорђева -Кнеза Милоша - Соп. средства</t>
  </si>
  <si>
    <t>1.7</t>
  </si>
  <si>
    <t>Реконструкција водоводне мреже у улици Владе Даниловића (део од ул.Др.Пантића до Железничке - Буџет</t>
  </si>
  <si>
    <t>1.8</t>
  </si>
  <si>
    <t>Реконструкција водоводне мреже у насељу Колубара - Буџет</t>
  </si>
  <si>
    <t>Реконструкција водоводне мреже у насељу Колубара - Соп. средства</t>
  </si>
  <si>
    <t>1.9</t>
  </si>
  <si>
    <t>Реконструкција водоводне мреже у ул. Истарска -  Соп. средства</t>
  </si>
  <si>
    <t>Редовно одржавање сеоских водовода - Буџет</t>
  </si>
  <si>
    <t>Изградња водоводне мреже Дивчибаре-Маринковића коса - Буџет</t>
  </si>
  <si>
    <t>Изградња и реконструкција водоводне мреже на Дивчибарама - Буџет</t>
  </si>
  <si>
    <t>Изградња и реконструкција водоводне мреже на Дивчибарама -  Соп. средства</t>
  </si>
  <si>
    <t>Изградња водоводне мреже Царић - Буковица III фаза - Буџет</t>
  </si>
  <si>
    <t>Изградња водоводне мреже у Каменици - Буџет</t>
  </si>
  <si>
    <t>Изградња водоводне мреже у Каменици -  Соп. средства</t>
  </si>
  <si>
    <t>Реконструкција сеоских водовода -  Соп. средства</t>
  </si>
  <si>
    <t>Реконструкција затварача на ППВ Пећина -  Соп. средства</t>
  </si>
  <si>
    <t>Радови на ППОВ Горић -  Соп. средства</t>
  </si>
  <si>
    <t>Изградња резервоара и црпне станице " Царић" -  Соп. средства</t>
  </si>
  <si>
    <t>Изградња резервоара Забрдица - Међаци -  Соп. средства</t>
  </si>
  <si>
    <t>Грађевинска механизација -  Соп. средства</t>
  </si>
  <si>
    <t>Опрема за ППОВ Горић -  Соп. средства</t>
  </si>
  <si>
    <t>Пнеуматски затварач за старо постројење ППВ "Пећина" -  Соп. средства</t>
  </si>
  <si>
    <t>Реконструкције црпних станица питке воде -  Соп. средства</t>
  </si>
  <si>
    <t>Изградња водоводне мреже у делу улице Чеде Вујића</t>
  </si>
  <si>
    <t>Изградња водоводне мреже у Жабарима - продужетак</t>
  </si>
  <si>
    <t>Изградња водоводне мреже у Ваљевској Каменици - Стапар</t>
  </si>
  <si>
    <t>Изградња водоводне мреже на Дивљем брду - краци I, II, III, IV</t>
  </si>
  <si>
    <t>Изградња водоводне мреже у Забрдици (наставак до резервоара Међаци)</t>
  </si>
  <si>
    <t>Изградња водоводне мреже од резервоара Међаци - Бабина Лука</t>
  </si>
  <si>
    <t>Изградња водоводне мреже у улици Ранисава Миливојевића</t>
  </si>
  <si>
    <t>Изградња водоводне мреже у Попучкама (улица Оровичка)</t>
  </si>
  <si>
    <t>Изградња водоводне мреже у Попучкама (код Антонијевића рампе)</t>
  </si>
  <si>
    <t>Изградња водоводне мреже у улци Косјерићкој - крак</t>
  </si>
  <si>
    <t>Изградња водоводне мреже у Беомужевићу - део ка Лозничком путу</t>
  </si>
  <si>
    <t>Изградња водоводне мреже у улици Саве Вујановић - крак Ненадовићи</t>
  </si>
  <si>
    <t>Изградња водоводне мреже у Дегурићу</t>
  </si>
  <si>
    <t>Изградња ЦС В. Каменица и дела водоводне мреже за потребе снабдевања нас. места Стапар и Беомужевић</t>
  </si>
  <si>
    <t>Изградња дела водоводне мреже и дела фекалне канализације на Дивчибарама код одмаралишта Змај до Видика</t>
  </si>
  <si>
    <t>Изградња дела фекалне канализационе мреже на Дивчибарама</t>
  </si>
  <si>
    <t>Фекална канализациона мрежа у делу насељеног места Белошевац II фаза  - Буџет</t>
  </si>
  <si>
    <t>Црпна станица "Воће"</t>
  </si>
  <si>
    <t>Изградња водоводне мреже Каменица - Осладић, наставак</t>
  </si>
  <si>
    <t>Изградња водоводне мреже Дегурић - продужетак</t>
  </si>
  <si>
    <t>Изградња водоводне мреже у Дивцима - крак према аеродрому</t>
  </si>
  <si>
    <t>31.12.2020. год.</t>
  </si>
  <si>
    <t xml:space="preserve">      на дан 31.12.2020</t>
  </si>
  <si>
    <t xml:space="preserve">Индекс 
 реализација  01.01. -31.12.2020 / план 01.01. -31.12.2020 </t>
  </si>
  <si>
    <t>Индекс 
 реализација                    01.01. 2020-31.12.2020.                 план
 01.01.2020 - 31.12.2020.г</t>
  </si>
</sst>
</file>

<file path=xl/styles.xml><?xml version="1.0" encoding="utf-8"?>
<styleSheet xmlns="http://schemas.openxmlformats.org/spreadsheetml/2006/main">
  <numFmts count="20">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_-;\-* #,##0_-;_-* &quot;-&quot;_-;_-@_-"/>
    <numFmt numFmtId="44" formatCode="_-* #,##0.00\ &quot;дин.&quot;_-;\-* #,##0.00\ &quot;дин.&quot;_-;_-* &quot;-&quot;??\ &quot;дин.&quot;_-;_-@_-"/>
    <numFmt numFmtId="43" formatCode="_-* #,##0.00_-;\-* #,##0.00_-;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dd/mm/yyyy/"/>
    <numFmt numFmtId="173" formatCode="###########"/>
    <numFmt numFmtId="174" formatCode="#,##0.00000"/>
    <numFmt numFmtId="175" formatCode="_(* #,##0.00_);_(* \(#,##0.00\);_(* \-??_);_(@_)"/>
  </numFmts>
  <fonts count="72">
    <font>
      <sz val="10"/>
      <name val="Arial"/>
      <family val="2"/>
    </font>
    <font>
      <sz val="11"/>
      <color indexed="8"/>
      <name val="Calibri"/>
      <family val="2"/>
    </font>
    <font>
      <sz val="12"/>
      <name val="Times New Roman"/>
      <family val="1"/>
    </font>
    <font>
      <sz val="12"/>
      <color indexed="8"/>
      <name val="Times New Roman"/>
      <family val="1"/>
    </font>
    <font>
      <sz val="12"/>
      <name val="Arial"/>
      <family val="2"/>
    </font>
    <font>
      <sz val="12"/>
      <color indexed="8"/>
      <name val="Arial"/>
      <family val="2"/>
    </font>
    <font>
      <b/>
      <sz val="12"/>
      <name val="Arial"/>
      <family val="2"/>
    </font>
    <font>
      <sz val="10"/>
      <color indexed="8"/>
      <name val="Arial"/>
      <family val="2"/>
    </font>
    <font>
      <b/>
      <sz val="12"/>
      <name val="Times New Roman"/>
      <family val="1"/>
    </font>
    <font>
      <b/>
      <sz val="12"/>
      <color indexed="8"/>
      <name val="Arial"/>
      <family val="2"/>
    </font>
    <font>
      <sz val="14"/>
      <name val="Times New Roman"/>
      <family val="1"/>
    </font>
    <font>
      <i/>
      <sz val="12"/>
      <name val="Arial"/>
      <family val="2"/>
    </font>
    <font>
      <b/>
      <sz val="12"/>
      <color indexed="8"/>
      <name val="Times New Roman"/>
      <family val="1"/>
    </font>
    <font>
      <sz val="14"/>
      <color indexed="8"/>
      <name val="Times New Roman"/>
      <family val="1"/>
    </font>
    <font>
      <b/>
      <sz val="14"/>
      <name val="Times New Roman"/>
      <family val="1"/>
    </font>
    <font>
      <sz val="16"/>
      <name val="Times New Roman"/>
      <family val="1"/>
    </font>
    <font>
      <sz val="14"/>
      <name val="Arial"/>
      <family val="2"/>
    </font>
    <font>
      <sz val="14"/>
      <color indexed="8"/>
      <name val="Arial"/>
      <family val="2"/>
    </font>
    <font>
      <sz val="11"/>
      <color indexed="8"/>
      <name val="Times New Roman"/>
      <family val="1"/>
    </font>
    <font>
      <sz val="12"/>
      <color indexed="10"/>
      <name val="Arial"/>
      <family val="2"/>
    </font>
    <font>
      <b/>
      <sz val="14"/>
      <name val="Arial"/>
      <family val="2"/>
    </font>
    <font>
      <b/>
      <sz val="11"/>
      <name val="Arial"/>
      <family val="2"/>
    </font>
    <font>
      <sz val="14"/>
      <color indexed="10"/>
      <name val="Arial"/>
      <family val="2"/>
    </font>
    <font>
      <b/>
      <sz val="16"/>
      <name val="Arial"/>
      <family val="2"/>
    </font>
    <font>
      <b/>
      <sz val="10"/>
      <name val="Arial"/>
      <family val="2"/>
    </font>
    <font>
      <b/>
      <sz val="9"/>
      <color indexed="8"/>
      <name val="Tahoma"/>
      <family val="2"/>
    </font>
    <font>
      <sz val="16"/>
      <name val="Arial"/>
      <family val="2"/>
    </font>
    <font>
      <sz val="11"/>
      <name val="Arial"/>
      <family val="2"/>
    </font>
    <font>
      <sz val="8"/>
      <name val="Arial"/>
      <family val="2"/>
    </font>
    <font>
      <b/>
      <sz val="8"/>
      <name val="Arial"/>
      <family val="2"/>
    </font>
    <font>
      <sz val="8"/>
      <color indexed="8"/>
      <name val="Arial"/>
      <family val="2"/>
    </font>
    <font>
      <sz val="10"/>
      <name val="Times New Roman"/>
      <family val="1"/>
    </font>
    <font>
      <b/>
      <sz val="14"/>
      <color indexed="8"/>
      <name val="Arial"/>
      <family val="2"/>
    </font>
    <font>
      <i/>
      <sz val="14"/>
      <name val="Arial"/>
      <family val="2"/>
    </font>
    <font>
      <b/>
      <sz val="14"/>
      <color indexed="8"/>
      <name val="Times New Roman"/>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4"/>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color indexed="63"/>
      </right>
      <top style="thin">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medium"/>
      <top>
        <color indexed="63"/>
      </top>
      <bottom style="thin">
        <color indexed="8"/>
      </bottom>
    </border>
    <border>
      <left style="thin">
        <color indexed="8"/>
      </left>
      <right>
        <color indexed="63"/>
      </right>
      <top style="thin">
        <color indexed="8"/>
      </top>
      <bottom>
        <color indexed="63"/>
      </bottom>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style="thin">
        <color indexed="8"/>
      </left>
      <right style="thin">
        <color indexed="8"/>
      </right>
      <top style="medium"/>
      <bottom style="thin">
        <color indexed="8"/>
      </bottom>
    </border>
    <border>
      <left>
        <color indexed="63"/>
      </left>
      <right style="medium"/>
      <top style="thin">
        <color indexed="8"/>
      </top>
      <bottom style="thin">
        <color indexed="8"/>
      </bottom>
    </border>
    <border>
      <left style="medium"/>
      <right style="medium">
        <color indexed="8"/>
      </right>
      <top style="thin">
        <color indexed="8"/>
      </top>
      <bottom style="thin">
        <color indexed="8"/>
      </bottom>
    </border>
    <border>
      <left style="medium">
        <color indexed="8"/>
      </left>
      <right style="thin">
        <color indexed="8"/>
      </right>
      <top style="thin">
        <color indexed="8"/>
      </top>
      <bottom style="mediu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style="thin">
        <color indexed="8"/>
      </left>
      <right style="medium"/>
      <top style="medium"/>
      <bottom style="medium">
        <color indexed="8"/>
      </bottom>
    </border>
    <border>
      <left style="medium"/>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color indexed="63"/>
      </top>
      <bottom style="thin"/>
    </border>
    <border>
      <left style="medium">
        <color indexed="8"/>
      </left>
      <right style="thin">
        <color indexed="8"/>
      </right>
      <top style="medium">
        <color indexed="8"/>
      </top>
      <bottom>
        <color indexed="63"/>
      </bottom>
    </border>
    <border>
      <left style="thin">
        <color indexed="8"/>
      </left>
      <right style="medium">
        <color indexed="8"/>
      </right>
      <top style="medium"/>
      <bottom style="thin">
        <color indexed="8"/>
      </bottom>
    </border>
    <border>
      <left>
        <color indexed="63"/>
      </left>
      <right style="medium"/>
      <top style="medium"/>
      <bottom style="medium">
        <color indexed="8"/>
      </bottom>
    </border>
    <border>
      <left>
        <color indexed="63"/>
      </left>
      <right style="medium"/>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right style="thin">
        <color indexed="8"/>
      </right>
      <top style="medium">
        <color indexed="8"/>
      </top>
      <bottom style="thin">
        <color indexed="8"/>
      </bottom>
    </border>
    <border diagonalUp="1">
      <left style="medium">
        <color indexed="8"/>
      </left>
      <right style="thin">
        <color indexed="8"/>
      </right>
      <top style="medium">
        <color indexed="8"/>
      </top>
      <bottom style="medium">
        <color indexed="8"/>
      </bottom>
      <diagonal style="thin">
        <color indexed="8"/>
      </diagonal>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99">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right" vertical="center"/>
    </xf>
    <xf numFmtId="0" fontId="0" fillId="0" borderId="0" xfId="0" applyFont="1" applyAlignment="1">
      <alignment/>
    </xf>
    <xf numFmtId="0" fontId="6" fillId="0" borderId="0" xfId="0" applyFont="1" applyAlignment="1">
      <alignment/>
    </xf>
    <xf numFmtId="0" fontId="0"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lignment/>
    </xf>
    <xf numFmtId="0" fontId="8" fillId="0" borderId="0" xfId="0" applyFont="1" applyAlignment="1">
      <alignment/>
    </xf>
    <xf numFmtId="0" fontId="0" fillId="0" borderId="0" xfId="0" applyAlignment="1">
      <alignment horizontal="center" vertical="center"/>
    </xf>
    <xf numFmtId="0" fontId="4" fillId="0" borderId="0" xfId="0" applyFont="1" applyAlignment="1">
      <alignment horizontal="right" vertical="center"/>
    </xf>
    <xf numFmtId="0" fontId="6"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0" xfId="0" applyFont="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0" fillId="0" borderId="0" xfId="0" applyFont="1" applyAlignment="1">
      <alignment horizontal="left" vertical="center" wrapText="1"/>
    </xf>
    <xf numFmtId="0" fontId="6" fillId="0" borderId="15" xfId="0" applyFont="1" applyBorder="1" applyAlignment="1">
      <alignment horizontal="center" vertical="center" wrapText="1"/>
    </xf>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10" fillId="0" borderId="0" xfId="0" applyFont="1" applyAlignment="1">
      <alignment horizontal="left"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left" vertical="center" wrapText="1"/>
    </xf>
    <xf numFmtId="3" fontId="10" fillId="0" borderId="0" xfId="0" applyNumberFormat="1" applyFont="1" applyAlignment="1">
      <alignment horizontal="left" wrapText="1"/>
    </xf>
    <xf numFmtId="3" fontId="4" fillId="0" borderId="16" xfId="0" applyNumberFormat="1" applyFont="1" applyBorder="1" applyAlignment="1">
      <alignment horizontal="center" vertical="center" wrapText="1"/>
    </xf>
    <xf numFmtId="3" fontId="5" fillId="0" borderId="16" xfId="0" applyNumberFormat="1" applyFont="1" applyBorder="1" applyAlignment="1">
      <alignment horizontal="center" vertical="center" wrapText="1"/>
    </xf>
    <xf numFmtId="3" fontId="10" fillId="0" borderId="0" xfId="0" applyNumberFormat="1" applyFont="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3" fontId="4" fillId="0" borderId="0" xfId="0" applyNumberFormat="1" applyFont="1" applyAlignment="1">
      <alignment horizontal="left" vertical="center" wrapText="1"/>
    </xf>
    <xf numFmtId="3" fontId="4" fillId="34" borderId="0" xfId="0" applyNumberFormat="1" applyFont="1" applyFill="1" applyAlignment="1">
      <alignment horizontal="left" vertical="center" wrapText="1"/>
    </xf>
    <xf numFmtId="3" fontId="5" fillId="34" borderId="16" xfId="0" applyNumberFormat="1" applyFont="1" applyFill="1" applyBorder="1" applyAlignment="1">
      <alignment horizontal="center" vertical="center" wrapText="1"/>
    </xf>
    <xf numFmtId="0" fontId="4" fillId="0" borderId="0" xfId="0" applyFont="1" applyAlignment="1">
      <alignment horizontal="center" vertical="center" wrapText="1"/>
    </xf>
    <xf numFmtId="3" fontId="4" fillId="34" borderId="16" xfId="0" applyNumberFormat="1" applyFont="1" applyFill="1" applyBorder="1" applyAlignment="1">
      <alignment horizontal="center" vertical="center" wrapText="1"/>
    </xf>
    <xf numFmtId="0" fontId="10" fillId="0" borderId="0" xfId="0" applyFont="1" applyAlignment="1">
      <alignment/>
    </xf>
    <xf numFmtId="3" fontId="4" fillId="0" borderId="16" xfId="0" applyNumberFormat="1" applyFont="1" applyBorder="1" applyAlignment="1">
      <alignment horizontal="center" vertical="center"/>
    </xf>
    <xf numFmtId="3" fontId="5" fillId="34" borderId="16" xfId="0" applyNumberFormat="1" applyFont="1" applyFill="1" applyBorder="1" applyAlignment="1">
      <alignment horizontal="center" vertical="center"/>
    </xf>
    <xf numFmtId="3" fontId="9" fillId="33" borderId="16" xfId="0" applyNumberFormat="1" applyFont="1" applyFill="1" applyBorder="1" applyAlignment="1">
      <alignment horizontal="center" vertical="center"/>
    </xf>
    <xf numFmtId="3" fontId="5" fillId="0" borderId="16" xfId="0" applyNumberFormat="1" applyFont="1" applyBorder="1" applyAlignment="1">
      <alignment horizontal="center" vertical="center"/>
    </xf>
    <xf numFmtId="0" fontId="6" fillId="34" borderId="15"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3" fontId="5" fillId="0" borderId="10" xfId="0" applyNumberFormat="1" applyFont="1" applyBorder="1" applyAlignment="1">
      <alignment horizontal="center" vertical="center"/>
    </xf>
    <xf numFmtId="0" fontId="2" fillId="0" borderId="0" xfId="0" applyFont="1" applyAlignment="1">
      <alignment horizontal="center" wrapText="1"/>
    </xf>
    <xf numFmtId="0" fontId="2" fillId="0" borderId="1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lignment horizontal="center"/>
    </xf>
    <xf numFmtId="0" fontId="2" fillId="0" borderId="0" xfId="0" applyFont="1" applyAlignment="1">
      <alignment horizontal="right"/>
    </xf>
    <xf numFmtId="3" fontId="2" fillId="0" borderId="0" xfId="0" applyNumberFormat="1" applyFont="1" applyAlignment="1">
      <alignment horizontal="center" vertical="center"/>
    </xf>
    <xf numFmtId="3" fontId="3" fillId="0" borderId="0" xfId="0" applyNumberFormat="1"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xf>
    <xf numFmtId="0" fontId="4" fillId="0" borderId="0" xfId="0" applyFont="1" applyAlignment="1">
      <alignment horizontal="right"/>
    </xf>
    <xf numFmtId="172" fontId="9" fillId="0" borderId="0" xfId="0" applyNumberFormat="1" applyFont="1" applyAlignment="1">
      <alignment horizontal="center" vertical="center" wrapText="1"/>
    </xf>
    <xf numFmtId="172" fontId="9" fillId="0" borderId="0" xfId="0" applyNumberFormat="1" applyFont="1" applyAlignment="1">
      <alignment horizontal="center" vertical="center"/>
    </xf>
    <xf numFmtId="3" fontId="5" fillId="0" borderId="0" xfId="0" applyNumberFormat="1" applyFont="1" applyAlignment="1">
      <alignment horizontal="right" vertical="center"/>
    </xf>
    <xf numFmtId="0" fontId="14" fillId="0" borderId="0" xfId="0" applyFont="1" applyAlignment="1">
      <alignment vertical="center"/>
    </xf>
    <xf numFmtId="0" fontId="6" fillId="0" borderId="0" xfId="0" applyFont="1" applyAlignment="1">
      <alignment vertical="center"/>
    </xf>
    <xf numFmtId="0" fontId="14" fillId="0" borderId="0" xfId="0" applyFont="1" applyAlignment="1">
      <alignment horizontal="center" vertical="center"/>
    </xf>
    <xf numFmtId="3" fontId="9"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0" xfId="0" applyFont="1" applyAlignment="1">
      <alignment horizontal="center" vertical="center"/>
    </xf>
    <xf numFmtId="0" fontId="15" fillId="0" borderId="0" xfId="0" applyFont="1" applyAlignment="1">
      <alignment vertical="center"/>
    </xf>
    <xf numFmtId="0" fontId="5" fillId="0" borderId="12" xfId="0" applyFont="1" applyBorder="1" applyAlignment="1">
      <alignment horizontal="center" vertical="center"/>
    </xf>
    <xf numFmtId="0" fontId="9" fillId="0" borderId="13" xfId="0" applyFont="1" applyBorder="1" applyAlignment="1">
      <alignment vertical="center" wrapText="1"/>
    </xf>
    <xf numFmtId="0" fontId="5" fillId="0" borderId="13" xfId="0" applyFont="1" applyBorder="1" applyAlignment="1">
      <alignment horizontal="center" vertical="center"/>
    </xf>
    <xf numFmtId="3" fontId="5" fillId="0" borderId="13" xfId="0" applyNumberFormat="1" applyFont="1" applyBorder="1" applyAlignment="1">
      <alignment horizontal="right" vertical="center"/>
    </xf>
    <xf numFmtId="3" fontId="4" fillId="0" borderId="13" xfId="0" applyNumberFormat="1" applyFont="1" applyBorder="1" applyAlignment="1">
      <alignment horizontal="right" vertical="center"/>
    </xf>
    <xf numFmtId="3"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9" fillId="0" borderId="16" xfId="0" applyFont="1" applyBorder="1" applyAlignment="1">
      <alignment vertical="center" wrapText="1"/>
    </xf>
    <xf numFmtId="49" fontId="5" fillId="0" borderId="16" xfId="0" applyNumberFormat="1" applyFont="1" applyBorder="1" applyAlignment="1">
      <alignment horizontal="center" vertical="center"/>
    </xf>
    <xf numFmtId="3" fontId="5" fillId="0" borderId="16" xfId="0" applyNumberFormat="1" applyFont="1" applyBorder="1" applyAlignment="1">
      <alignment horizontal="right" vertical="center" wrapText="1"/>
    </xf>
    <xf numFmtId="3" fontId="4" fillId="0" borderId="16" xfId="0" applyNumberFormat="1" applyFont="1" applyBorder="1" applyAlignment="1">
      <alignment horizontal="right" vertical="center"/>
    </xf>
    <xf numFmtId="3" fontId="5" fillId="0" borderId="19" xfId="0" applyNumberFormat="1" applyFont="1" applyBorder="1" applyAlignment="1">
      <alignment horizontal="center" vertical="center"/>
    </xf>
    <xf numFmtId="0" fontId="5" fillId="33" borderId="15" xfId="0" applyFont="1" applyFill="1" applyBorder="1" applyAlignment="1">
      <alignment horizontal="center" vertical="center"/>
    </xf>
    <xf numFmtId="0" fontId="9" fillId="33" borderId="16" xfId="0" applyFont="1" applyFill="1" applyBorder="1" applyAlignment="1">
      <alignment vertical="center" wrapText="1"/>
    </xf>
    <xf numFmtId="49" fontId="5" fillId="33" borderId="16" xfId="0" applyNumberFormat="1" applyFont="1" applyFill="1" applyBorder="1" applyAlignment="1">
      <alignment horizontal="center" vertical="center"/>
    </xf>
    <xf numFmtId="3" fontId="5" fillId="33" borderId="16" xfId="0" applyNumberFormat="1" applyFont="1" applyFill="1" applyBorder="1" applyAlignment="1" applyProtection="1">
      <alignment horizontal="center" vertical="center"/>
      <protection locked="0"/>
    </xf>
    <xf numFmtId="3" fontId="4" fillId="33" borderId="16" xfId="0" applyNumberFormat="1" applyFont="1" applyFill="1" applyBorder="1" applyAlignment="1" applyProtection="1">
      <alignment horizontal="center" vertical="center"/>
      <protection locked="0"/>
    </xf>
    <xf numFmtId="3" fontId="5" fillId="33" borderId="19" xfId="0" applyNumberFormat="1" applyFont="1" applyFill="1" applyBorder="1" applyAlignment="1">
      <alignment horizontal="center" vertical="center"/>
    </xf>
    <xf numFmtId="3" fontId="5" fillId="33" borderId="16" xfId="0" applyNumberFormat="1" applyFont="1" applyFill="1" applyBorder="1" applyAlignment="1">
      <alignment horizontal="center" vertical="center" wrapText="1"/>
    </xf>
    <xf numFmtId="3" fontId="4" fillId="33" borderId="16" xfId="0" applyNumberFormat="1" applyFont="1" applyFill="1" applyBorder="1" applyAlignment="1">
      <alignment horizontal="center" vertical="center"/>
    </xf>
    <xf numFmtId="0" fontId="5" fillId="0" borderId="16" xfId="0" applyFont="1" applyBorder="1" applyAlignment="1">
      <alignment vertical="center" wrapText="1"/>
    </xf>
    <xf numFmtId="3" fontId="4" fillId="0" borderId="16" xfId="0" applyNumberFormat="1" applyFont="1" applyBorder="1" applyAlignment="1" applyProtection="1">
      <alignment horizontal="center" vertical="center"/>
      <protection locked="0"/>
    </xf>
    <xf numFmtId="0" fontId="5" fillId="0" borderId="15" xfId="0" applyFont="1" applyBorder="1" applyAlignment="1">
      <alignment horizontal="center" vertical="center" wrapText="1"/>
    </xf>
    <xf numFmtId="0" fontId="9" fillId="33" borderId="15" xfId="0" applyFont="1" applyFill="1" applyBorder="1" applyAlignment="1">
      <alignment horizontal="center" vertical="center"/>
    </xf>
    <xf numFmtId="3" fontId="4" fillId="34" borderId="16" xfId="0" applyNumberFormat="1" applyFont="1" applyFill="1" applyBorder="1" applyAlignment="1">
      <alignment horizontal="center" vertical="center"/>
    </xf>
    <xf numFmtId="3" fontId="4" fillId="34" borderId="16" xfId="0" applyNumberFormat="1" applyFont="1" applyFill="1" applyBorder="1" applyAlignment="1" applyProtection="1">
      <alignment horizontal="center" vertical="center"/>
      <protection locked="0"/>
    </xf>
    <xf numFmtId="3" fontId="5" fillId="35" borderId="19" xfId="0" applyNumberFormat="1" applyFont="1" applyFill="1" applyBorder="1" applyAlignment="1">
      <alignment horizontal="center" vertical="center"/>
    </xf>
    <xf numFmtId="0" fontId="9" fillId="33" borderId="15" xfId="0" applyFont="1" applyFill="1" applyBorder="1" applyAlignment="1">
      <alignment horizontal="center" vertical="center" wrapText="1"/>
    </xf>
    <xf numFmtId="3" fontId="5" fillId="33" borderId="16" xfId="0" applyNumberFormat="1" applyFont="1" applyFill="1" applyBorder="1" applyAlignment="1">
      <alignment horizontal="center" vertical="center"/>
    </xf>
    <xf numFmtId="0" fontId="9" fillId="0" borderId="15" xfId="0" applyFont="1" applyBorder="1" applyAlignment="1">
      <alignment horizontal="center" vertical="center" wrapText="1"/>
    </xf>
    <xf numFmtId="0" fontId="5" fillId="0" borderId="16" xfId="0" applyFont="1" applyBorder="1" applyAlignment="1">
      <alignment vertical="center"/>
    </xf>
    <xf numFmtId="0" fontId="10" fillId="0" borderId="0" xfId="0" applyFont="1" applyAlignment="1">
      <alignment vertical="center"/>
    </xf>
    <xf numFmtId="0" fontId="9" fillId="0" borderId="16" xfId="0" applyFont="1" applyBorder="1" applyAlignment="1">
      <alignment horizontal="center" vertical="center" wrapText="1"/>
    </xf>
    <xf numFmtId="3" fontId="2" fillId="0" borderId="0" xfId="0" applyNumberFormat="1" applyFont="1" applyAlignment="1">
      <alignment vertical="center"/>
    </xf>
    <xf numFmtId="0" fontId="9" fillId="0" borderId="17" xfId="0" applyFont="1" applyBorder="1" applyAlignment="1">
      <alignment horizontal="center" vertical="center" wrapText="1"/>
    </xf>
    <xf numFmtId="0" fontId="9" fillId="0" borderId="10" xfId="0" applyFont="1" applyBorder="1" applyAlignment="1">
      <alignment vertical="center" wrapText="1"/>
    </xf>
    <xf numFmtId="49" fontId="5" fillId="0" borderId="10" xfId="0" applyNumberFormat="1" applyFont="1" applyBorder="1" applyAlignment="1">
      <alignment horizontal="center" vertical="center"/>
    </xf>
    <xf numFmtId="3" fontId="4" fillId="34" borderId="10" xfId="0" applyNumberFormat="1" applyFont="1" applyFill="1" applyBorder="1" applyAlignment="1">
      <alignment horizontal="center" vertical="center"/>
    </xf>
    <xf numFmtId="0" fontId="16" fillId="0" borderId="0" xfId="0" applyFont="1" applyAlignment="1">
      <alignment horizontal="center"/>
    </xf>
    <xf numFmtId="0" fontId="17" fillId="0" borderId="0" xfId="0" applyFont="1" applyAlignment="1">
      <alignment horizontal="left" vertical="center" wrapText="1"/>
    </xf>
    <xf numFmtId="0" fontId="17" fillId="0" borderId="0" xfId="0" applyFont="1" applyAlignment="1">
      <alignment/>
    </xf>
    <xf numFmtId="0" fontId="16" fillId="0" borderId="0" xfId="0" applyFont="1" applyAlignment="1">
      <alignment horizontal="center" vertical="center" wrapText="1"/>
    </xf>
    <xf numFmtId="0" fontId="16" fillId="0" borderId="0" xfId="0" applyFont="1" applyAlignment="1">
      <alignment/>
    </xf>
    <xf numFmtId="0" fontId="2" fillId="34" borderId="0" xfId="0" applyFont="1" applyFill="1" applyAlignment="1">
      <alignment horizontal="right" vertical="center"/>
    </xf>
    <xf numFmtId="0" fontId="2" fillId="34" borderId="0" xfId="0" applyFont="1" applyFill="1" applyAlignment="1">
      <alignment vertical="center"/>
    </xf>
    <xf numFmtId="3" fontId="2" fillId="34" borderId="0" xfId="0" applyNumberFormat="1" applyFont="1" applyFill="1" applyAlignment="1">
      <alignment vertical="center"/>
    </xf>
    <xf numFmtId="3" fontId="3" fillId="34" borderId="0" xfId="0" applyNumberFormat="1" applyFont="1" applyFill="1" applyAlignment="1">
      <alignment vertical="center"/>
    </xf>
    <xf numFmtId="0" fontId="2" fillId="0" borderId="0" xfId="0" applyFont="1" applyAlignment="1">
      <alignment horizontal="right" vertical="center"/>
    </xf>
    <xf numFmtId="3" fontId="3" fillId="0" borderId="0" xfId="0" applyNumberFormat="1" applyFont="1" applyAlignment="1">
      <alignment vertical="center"/>
    </xf>
    <xf numFmtId="0" fontId="6" fillId="0" borderId="0" xfId="0" applyFont="1" applyAlignment="1">
      <alignment horizontal="right"/>
    </xf>
    <xf numFmtId="0" fontId="9" fillId="0" borderId="20" xfId="0" applyFont="1" applyBorder="1" applyAlignment="1">
      <alignment horizontal="center" vertical="center" wrapText="1"/>
    </xf>
    <xf numFmtId="0" fontId="5" fillId="0" borderId="16" xfId="0" applyFont="1" applyBorder="1" applyAlignment="1">
      <alignment/>
    </xf>
    <xf numFmtId="0" fontId="9" fillId="33" borderId="15" xfId="0" applyFont="1" applyFill="1" applyBorder="1" applyAlignment="1">
      <alignment horizontal="left" vertical="center" wrapText="1"/>
    </xf>
    <xf numFmtId="0" fontId="5" fillId="33" borderId="16" xfId="0"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16" xfId="0" applyFont="1" applyBorder="1" applyAlignment="1">
      <alignment horizontal="center" vertical="center" wrapText="1"/>
    </xf>
    <xf numFmtId="3" fontId="2" fillId="0" borderId="0" xfId="0" applyNumberFormat="1" applyFont="1" applyAlignment="1">
      <alignment/>
    </xf>
    <xf numFmtId="3" fontId="18" fillId="33" borderId="16" xfId="0" applyNumberFormat="1" applyFont="1" applyFill="1" applyBorder="1" applyAlignment="1">
      <alignment horizontal="center" vertical="center"/>
    </xf>
    <xf numFmtId="0" fontId="9" fillId="0" borderId="15" xfId="0" applyFont="1" applyBorder="1" applyAlignment="1">
      <alignment horizontal="left" vertical="center" wrapText="1"/>
    </xf>
    <xf numFmtId="0" fontId="13" fillId="0" borderId="0" xfId="0" applyFont="1" applyAlignment="1">
      <alignment/>
    </xf>
    <xf numFmtId="0" fontId="4" fillId="0" borderId="0" xfId="0" applyFont="1" applyAlignment="1">
      <alignment horizontal="center"/>
    </xf>
    <xf numFmtId="3" fontId="4" fillId="0" borderId="0" xfId="0" applyNumberFormat="1" applyFont="1" applyAlignment="1">
      <alignment horizontal="right"/>
    </xf>
    <xf numFmtId="174" fontId="19" fillId="0" borderId="0" xfId="0" applyNumberFormat="1" applyFont="1" applyAlignment="1">
      <alignment horizontal="left"/>
    </xf>
    <xf numFmtId="3" fontId="6" fillId="0" borderId="0" xfId="0" applyNumberFormat="1" applyFont="1" applyAlignment="1">
      <alignment horizontal="right"/>
    </xf>
    <xf numFmtId="0" fontId="6" fillId="0" borderId="21" xfId="0" applyFont="1" applyBorder="1" applyAlignment="1">
      <alignment horizontal="center" vertical="center" wrapText="1"/>
    </xf>
    <xf numFmtId="0" fontId="4" fillId="34" borderId="13" xfId="55" applyFont="1" applyFill="1" applyBorder="1" applyAlignment="1">
      <alignment horizontal="left" vertical="center" wrapText="1"/>
      <protection/>
    </xf>
    <xf numFmtId="3" fontId="4" fillId="0" borderId="13" xfId="0" applyNumberFormat="1" applyFont="1" applyBorder="1" applyAlignment="1">
      <alignment horizontal="center" vertical="center" wrapText="1"/>
    </xf>
    <xf numFmtId="3" fontId="4" fillId="34" borderId="13" xfId="0" applyNumberFormat="1" applyFont="1" applyFill="1" applyBorder="1" applyAlignment="1">
      <alignment horizontal="center" vertical="center" wrapText="1"/>
    </xf>
    <xf numFmtId="0" fontId="4" fillId="34" borderId="16" xfId="55" applyFont="1" applyFill="1" applyBorder="1" applyAlignment="1">
      <alignment horizontal="left" vertical="center" wrapText="1"/>
      <protection/>
    </xf>
    <xf numFmtId="4" fontId="19" fillId="0" borderId="0" xfId="0" applyNumberFormat="1" applyFont="1" applyAlignment="1">
      <alignment horizontal="right"/>
    </xf>
    <xf numFmtId="4" fontId="4" fillId="0" borderId="0" xfId="0" applyNumberFormat="1" applyFont="1" applyAlignment="1">
      <alignment/>
    </xf>
    <xf numFmtId="0" fontId="4" fillId="34" borderId="16" xfId="55" applyFont="1" applyFill="1" applyBorder="1" applyAlignment="1">
      <alignment horizontal="left" vertical="center"/>
      <protection/>
    </xf>
    <xf numFmtId="0" fontId="4" fillId="0" borderId="16" xfId="0" applyFont="1" applyBorder="1" applyAlignment="1">
      <alignment/>
    </xf>
    <xf numFmtId="174" fontId="19" fillId="0" borderId="0" xfId="0" applyNumberFormat="1" applyFont="1" applyAlignment="1">
      <alignment horizontal="left" vertical="center"/>
    </xf>
    <xf numFmtId="3" fontId="4" fillId="0" borderId="19"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0" xfId="0" applyFont="1" applyAlignment="1">
      <alignment horizontal="left" vertical="center" wrapText="1"/>
    </xf>
    <xf numFmtId="3" fontId="4" fillId="0" borderId="0" xfId="0" applyNumberFormat="1" applyFont="1" applyAlignment="1">
      <alignment horizontal="right" vertical="center" wrapText="1"/>
    </xf>
    <xf numFmtId="3" fontId="4" fillId="0" borderId="0" xfId="0" applyNumberFormat="1" applyFont="1" applyAlignment="1">
      <alignment horizontal="center" vertical="center" wrapText="1"/>
    </xf>
    <xf numFmtId="0" fontId="20" fillId="0" borderId="0" xfId="0" applyFont="1" applyAlignment="1">
      <alignment/>
    </xf>
    <xf numFmtId="0" fontId="20" fillId="0" borderId="0" xfId="0" applyFont="1" applyAlignment="1">
      <alignment horizontal="center"/>
    </xf>
    <xf numFmtId="0" fontId="21" fillId="0" borderId="0" xfId="0" applyFont="1" applyAlignment="1">
      <alignment vertical="center" wrapText="1"/>
    </xf>
    <xf numFmtId="0" fontId="21" fillId="0" borderId="0" xfId="0" applyFont="1" applyAlignment="1">
      <alignment horizontal="center" vertical="center" wrapText="1"/>
    </xf>
    <xf numFmtId="0" fontId="20" fillId="0" borderId="22" xfId="0" applyFont="1" applyBorder="1" applyAlignment="1">
      <alignment horizontal="center" vertical="center" wrapText="1"/>
    </xf>
    <xf numFmtId="0" fontId="6" fillId="0" borderId="23" xfId="55" applyFont="1" applyBorder="1" applyAlignment="1">
      <alignment horizontal="center" vertical="center" wrapText="1"/>
      <protection/>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0" xfId="0" applyFont="1" applyAlignment="1">
      <alignment horizontal="center" vertical="center" wrapText="1"/>
    </xf>
    <xf numFmtId="0" fontId="16" fillId="0" borderId="0" xfId="0" applyFont="1" applyAlignment="1">
      <alignment horizontal="center" vertical="center"/>
    </xf>
    <xf numFmtId="49" fontId="16" fillId="0" borderId="15" xfId="0" applyNumberFormat="1" applyFont="1" applyBorder="1" applyAlignment="1">
      <alignment horizontal="center" vertical="center"/>
    </xf>
    <xf numFmtId="0" fontId="6" fillId="0" borderId="16" xfId="0" applyFont="1" applyBorder="1" applyAlignment="1">
      <alignment horizontal="left" vertical="center"/>
    </xf>
    <xf numFmtId="0" fontId="20" fillId="0" borderId="16" xfId="0" applyFont="1" applyBorder="1" applyAlignment="1">
      <alignment horizontal="center"/>
    </xf>
    <xf numFmtId="0" fontId="16" fillId="0" borderId="16" xfId="0" applyFont="1" applyBorder="1" applyAlignment="1">
      <alignment horizontal="center"/>
    </xf>
    <xf numFmtId="0" fontId="16" fillId="0" borderId="19" xfId="0" applyFont="1" applyBorder="1" applyAlignment="1">
      <alignment horizontal="center"/>
    </xf>
    <xf numFmtId="0" fontId="4" fillId="0" borderId="16" xfId="0" applyFont="1" applyBorder="1" applyAlignment="1">
      <alignment horizontal="left" vertical="center"/>
    </xf>
    <xf numFmtId="0" fontId="16" fillId="0" borderId="15" xfId="0" applyFont="1" applyBorder="1" applyAlignment="1">
      <alignment horizontal="center" vertical="center" wrapText="1"/>
    </xf>
    <xf numFmtId="0" fontId="4" fillId="0" borderId="16" xfId="0" applyFont="1" applyBorder="1" applyAlignment="1">
      <alignment horizontal="center"/>
    </xf>
    <xf numFmtId="49" fontId="20" fillId="0" borderId="17" xfId="0" applyNumberFormat="1" applyFont="1" applyBorder="1" applyAlignment="1">
      <alignment horizontal="center" vertical="center"/>
    </xf>
    <xf numFmtId="0" fontId="20" fillId="0" borderId="10" xfId="0" applyFont="1" applyBorder="1" applyAlignment="1">
      <alignment horizontal="left" vertical="center"/>
    </xf>
    <xf numFmtId="0" fontId="20" fillId="0" borderId="10" xfId="0" applyFont="1" applyBorder="1" applyAlignment="1">
      <alignment horizontal="center"/>
    </xf>
    <xf numFmtId="0" fontId="20" fillId="0" borderId="21" xfId="0" applyFont="1" applyBorder="1" applyAlignment="1">
      <alignment horizontal="center"/>
    </xf>
    <xf numFmtId="49" fontId="16" fillId="0" borderId="0" xfId="0" applyNumberFormat="1" applyFont="1" applyAlignment="1">
      <alignment horizontal="center" vertical="center"/>
    </xf>
    <xf numFmtId="0" fontId="16" fillId="0" borderId="0" xfId="0" applyFont="1" applyAlignment="1">
      <alignment horizontal="left" vertical="center"/>
    </xf>
    <xf numFmtId="0" fontId="22" fillId="0" borderId="0" xfId="0" applyFont="1" applyAlignment="1">
      <alignment/>
    </xf>
    <xf numFmtId="14" fontId="16" fillId="0" borderId="0" xfId="0" applyNumberFormat="1" applyFont="1" applyAlignment="1">
      <alignment horizontal="left"/>
    </xf>
    <xf numFmtId="0" fontId="6" fillId="0" borderId="0" xfId="0" applyFont="1" applyAlignment="1">
      <alignment horizontal="center"/>
    </xf>
    <xf numFmtId="2" fontId="16" fillId="0" borderId="0" xfId="0" applyNumberFormat="1" applyFont="1" applyAlignment="1">
      <alignment horizontal="center" vertical="center" wrapText="1"/>
    </xf>
    <xf numFmtId="0" fontId="6" fillId="0" borderId="15" xfId="0" applyFont="1" applyBorder="1" applyAlignment="1">
      <alignment vertical="center" wrapText="1"/>
    </xf>
    <xf numFmtId="0" fontId="4" fillId="0" borderId="19" xfId="0" applyFont="1" applyBorder="1" applyAlignment="1">
      <alignment horizontal="center" wrapText="1"/>
    </xf>
    <xf numFmtId="0" fontId="4" fillId="0" borderId="15" xfId="0" applyFont="1" applyBorder="1" applyAlignment="1">
      <alignment horizontal="left" vertical="center"/>
    </xf>
    <xf numFmtId="3" fontId="4" fillId="0" borderId="16" xfId="0" applyNumberFormat="1" applyFont="1" applyBorder="1" applyAlignment="1">
      <alignment horizontal="left" vertical="center" wrapText="1"/>
    </xf>
    <xf numFmtId="3" fontId="4" fillId="0" borderId="16" xfId="0" applyNumberFormat="1" applyFont="1" applyBorder="1" applyAlignment="1">
      <alignment/>
    </xf>
    <xf numFmtId="0" fontId="6" fillId="0" borderId="19" xfId="0" applyFont="1" applyBorder="1" applyAlignment="1">
      <alignment wrapText="1"/>
    </xf>
    <xf numFmtId="0" fontId="4" fillId="0" borderId="15" xfId="0" applyFont="1" applyBorder="1" applyAlignment="1">
      <alignment horizontal="left" wrapText="1"/>
    </xf>
    <xf numFmtId="0" fontId="4" fillId="0" borderId="17" xfId="0" applyFont="1" applyBorder="1" applyAlignment="1">
      <alignment horizontal="left" wrapText="1"/>
    </xf>
    <xf numFmtId="3" fontId="4" fillId="0" borderId="10" xfId="0" applyNumberFormat="1" applyFont="1" applyBorder="1" applyAlignment="1">
      <alignment horizontal="left" vertical="center" wrapText="1"/>
    </xf>
    <xf numFmtId="3" fontId="4" fillId="0" borderId="10" xfId="0" applyNumberFormat="1" applyFont="1" applyBorder="1" applyAlignment="1">
      <alignment/>
    </xf>
    <xf numFmtId="0" fontId="4" fillId="0" borderId="21" xfId="0" applyFont="1" applyBorder="1" applyAlignment="1">
      <alignment/>
    </xf>
    <xf numFmtId="49" fontId="4" fillId="0" borderId="0" xfId="0" applyNumberFormat="1" applyFont="1" applyAlignment="1">
      <alignment horizontal="center" vertical="center"/>
    </xf>
    <xf numFmtId="49" fontId="4" fillId="0" borderId="0" xfId="0" applyNumberFormat="1" applyFont="1" applyAlignment="1">
      <alignment horizontal="center" vertical="center" textRotation="90" wrapText="1"/>
    </xf>
    <xf numFmtId="0" fontId="4" fillId="0" borderId="0" xfId="0" applyFont="1" applyAlignment="1">
      <alignment vertical="center" wrapText="1"/>
    </xf>
    <xf numFmtId="0" fontId="4" fillId="0" borderId="18" xfId="0" applyFont="1" applyBorder="1" applyAlignment="1">
      <alignment horizontal="right"/>
    </xf>
    <xf numFmtId="0" fontId="6" fillId="0" borderId="0" xfId="0" applyFont="1" applyAlignment="1">
      <alignment vertical="center" wrapText="1"/>
    </xf>
    <xf numFmtId="0" fontId="4" fillId="0" borderId="15" xfId="0" applyFont="1" applyBorder="1" applyAlignment="1">
      <alignment horizontal="center" vertical="center"/>
    </xf>
    <xf numFmtId="0" fontId="4" fillId="0" borderId="19" xfId="0" applyFont="1" applyBorder="1" applyAlignment="1">
      <alignment horizontal="center" vertical="center" wrapText="1"/>
    </xf>
    <xf numFmtId="0" fontId="4" fillId="0" borderId="25" xfId="0" applyFont="1" applyBorder="1" applyAlignment="1">
      <alignment horizontal="left" wrapText="1"/>
    </xf>
    <xf numFmtId="3" fontId="4" fillId="0" borderId="20" xfId="0" applyNumberFormat="1" applyFont="1" applyBorder="1" applyAlignment="1">
      <alignment/>
    </xf>
    <xf numFmtId="3" fontId="4" fillId="0" borderId="19" xfId="0" applyNumberFormat="1" applyFont="1" applyBorder="1" applyAlignment="1">
      <alignment/>
    </xf>
    <xf numFmtId="3" fontId="4" fillId="0" borderId="26" xfId="0" applyNumberFormat="1" applyFont="1" applyBorder="1" applyAlignment="1">
      <alignment/>
    </xf>
    <xf numFmtId="3" fontId="4" fillId="0" borderId="27" xfId="0" applyNumberFormat="1" applyFont="1" applyBorder="1" applyAlignment="1">
      <alignment/>
    </xf>
    <xf numFmtId="3" fontId="4" fillId="0" borderId="21" xfId="0" applyNumberFormat="1" applyFont="1" applyBorder="1" applyAlignment="1">
      <alignment/>
    </xf>
    <xf numFmtId="0" fontId="4" fillId="0" borderId="19" xfId="0" applyFont="1" applyBorder="1" applyAlignment="1">
      <alignment/>
    </xf>
    <xf numFmtId="0" fontId="4" fillId="0" borderId="28" xfId="0" applyFont="1" applyBorder="1" applyAlignment="1">
      <alignment/>
    </xf>
    <xf numFmtId="0" fontId="4" fillId="0" borderId="29" xfId="0" applyFont="1" applyBorder="1" applyAlignment="1">
      <alignment horizontal="left" wrapText="1"/>
    </xf>
    <xf numFmtId="3" fontId="4" fillId="0" borderId="30" xfId="0" applyNumberFormat="1" applyFont="1" applyBorder="1" applyAlignment="1">
      <alignment/>
    </xf>
    <xf numFmtId="0" fontId="4" fillId="0" borderId="0" xfId="0" applyFont="1" applyAlignment="1">
      <alignment horizontal="left" wrapText="1"/>
    </xf>
    <xf numFmtId="0" fontId="4" fillId="0" borderId="0" xfId="0" applyFont="1" applyAlignment="1">
      <alignment horizontal="justify"/>
    </xf>
    <xf numFmtId="0" fontId="4" fillId="0" borderId="0" xfId="0" applyFont="1" applyAlignment="1">
      <alignment horizontal="left"/>
    </xf>
    <xf numFmtId="0" fontId="24" fillId="0" borderId="16" xfId="0" applyFont="1" applyBorder="1" applyAlignment="1">
      <alignment horizontal="center"/>
    </xf>
    <xf numFmtId="0" fontId="4" fillId="0" borderId="16" xfId="0" applyFont="1" applyBorder="1" applyAlignment="1">
      <alignment horizontal="center" wrapText="1"/>
    </xf>
    <xf numFmtId="49" fontId="4" fillId="0" borderId="15" xfId="0" applyNumberFormat="1" applyFont="1" applyBorder="1" applyAlignment="1">
      <alignment horizontal="center" vertical="center"/>
    </xf>
    <xf numFmtId="0" fontId="0" fillId="0" borderId="16" xfId="0" applyFont="1" applyBorder="1" applyAlignment="1">
      <alignment horizontal="left"/>
    </xf>
    <xf numFmtId="2" fontId="0" fillId="0" borderId="16" xfId="0" applyNumberFormat="1" applyFont="1" applyBorder="1" applyAlignment="1">
      <alignment horizontal="center" vertical="center"/>
    </xf>
    <xf numFmtId="0" fontId="0" fillId="0" borderId="16" xfId="0" applyFont="1" applyBorder="1" applyAlignment="1">
      <alignment/>
    </xf>
    <xf numFmtId="0" fontId="0" fillId="0" borderId="20" xfId="0" applyFont="1" applyBorder="1" applyAlignment="1">
      <alignment/>
    </xf>
    <xf numFmtId="2" fontId="0" fillId="0" borderId="20" xfId="0" applyNumberFormat="1" applyFont="1" applyBorder="1" applyAlignment="1">
      <alignment horizontal="center" vertical="center"/>
    </xf>
    <xf numFmtId="0" fontId="0" fillId="0" borderId="16" xfId="0" applyFont="1" applyBorder="1" applyAlignment="1">
      <alignment horizontal="center"/>
    </xf>
    <xf numFmtId="10" fontId="4" fillId="0" borderId="0" xfId="0" applyNumberFormat="1" applyFont="1" applyAlignment="1">
      <alignment/>
    </xf>
    <xf numFmtId="10" fontId="6" fillId="0" borderId="0" xfId="0" applyNumberFormat="1" applyFont="1" applyAlignment="1">
      <alignment horizontal="right"/>
    </xf>
    <xf numFmtId="0" fontId="4" fillId="0" borderId="31" xfId="0" applyFont="1" applyBorder="1" applyAlignment="1">
      <alignment horizontal="center" vertical="center" wrapText="1"/>
    </xf>
    <xf numFmtId="10" fontId="4" fillId="0" borderId="0" xfId="0" applyNumberFormat="1" applyFont="1" applyAlignment="1">
      <alignment vertical="center" wrapText="1"/>
    </xf>
    <xf numFmtId="0" fontId="4" fillId="0" borderId="11" xfId="0" applyFont="1" applyBorder="1" applyAlignment="1">
      <alignment horizontal="center" vertical="center" wrapText="1"/>
    </xf>
    <xf numFmtId="10" fontId="4" fillId="0" borderId="0" xfId="0" applyNumberFormat="1" applyFont="1" applyAlignment="1">
      <alignment horizontal="center" vertical="center" wrapText="1"/>
    </xf>
    <xf numFmtId="49" fontId="4" fillId="0" borderId="22" xfId="0" applyNumberFormat="1" applyFont="1" applyBorder="1" applyAlignment="1">
      <alignment horizontal="center" vertical="center"/>
    </xf>
    <xf numFmtId="0" fontId="4" fillId="0" borderId="23" xfId="0" applyFont="1" applyBorder="1" applyAlignment="1">
      <alignment horizontal="left" vertical="center" wrapText="1"/>
    </xf>
    <xf numFmtId="0" fontId="4" fillId="0" borderId="23" xfId="0" applyFont="1" applyBorder="1" applyAlignment="1">
      <alignment horizontal="right" vertical="center" wrapText="1"/>
    </xf>
    <xf numFmtId="0" fontId="4" fillId="0" borderId="23" xfId="0" applyFont="1" applyBorder="1" applyAlignment="1">
      <alignment vertical="center" wrapText="1"/>
    </xf>
    <xf numFmtId="0" fontId="19" fillId="0" borderId="23" xfId="0" applyFont="1" applyBorder="1" applyAlignment="1">
      <alignment vertical="center" wrapText="1"/>
    </xf>
    <xf numFmtId="0" fontId="4" fillId="0" borderId="24" xfId="0" applyFont="1" applyBorder="1" applyAlignment="1">
      <alignment vertical="center" wrapText="1"/>
    </xf>
    <xf numFmtId="3" fontId="4" fillId="0" borderId="16" xfId="0" applyNumberFormat="1" applyFont="1" applyBorder="1" applyAlignment="1">
      <alignment horizontal="right" vertical="center" wrapText="1"/>
    </xf>
    <xf numFmtId="3" fontId="4" fillId="0" borderId="16" xfId="0" applyNumberFormat="1" applyFont="1" applyBorder="1" applyAlignment="1">
      <alignment vertical="center" wrapText="1"/>
    </xf>
    <xf numFmtId="3" fontId="19" fillId="0" borderId="16" xfId="0" applyNumberFormat="1" applyFont="1" applyBorder="1" applyAlignment="1">
      <alignment vertical="center" wrapText="1"/>
    </xf>
    <xf numFmtId="3" fontId="4" fillId="0" borderId="19" xfId="0" applyNumberFormat="1" applyFont="1" applyBorder="1" applyAlignment="1">
      <alignment vertical="center" wrapText="1"/>
    </xf>
    <xf numFmtId="10" fontId="19" fillId="0" borderId="0" xfId="0" applyNumberFormat="1" applyFont="1" applyAlignment="1">
      <alignment horizontal="center" vertical="center" wrapText="1"/>
    </xf>
    <xf numFmtId="49" fontId="4" fillId="0" borderId="17" xfId="0" applyNumberFormat="1" applyFont="1" applyBorder="1" applyAlignment="1">
      <alignment horizontal="center" vertical="center"/>
    </xf>
    <xf numFmtId="3" fontId="5" fillId="34" borderId="10" xfId="0" applyNumberFormat="1" applyFont="1" applyFill="1" applyBorder="1" applyAlignment="1">
      <alignment horizontal="center" vertical="center" wrapText="1"/>
    </xf>
    <xf numFmtId="3" fontId="4" fillId="34" borderId="10" xfId="0" applyNumberFormat="1" applyFont="1" applyFill="1" applyBorder="1" applyAlignment="1">
      <alignment horizontal="center" vertical="center" wrapText="1"/>
    </xf>
    <xf numFmtId="0" fontId="4" fillId="0" borderId="32" xfId="0" applyFont="1" applyBorder="1" applyAlignment="1">
      <alignment/>
    </xf>
    <xf numFmtId="0" fontId="4" fillId="0" borderId="18" xfId="0" applyFont="1" applyBorder="1" applyAlignment="1">
      <alignment/>
    </xf>
    <xf numFmtId="0" fontId="5" fillId="0" borderId="16" xfId="0" applyFont="1" applyBorder="1" applyAlignment="1">
      <alignment horizontal="center" vertical="center"/>
    </xf>
    <xf numFmtId="0" fontId="5" fillId="0" borderId="19" xfId="0" applyFont="1" applyBorder="1" applyAlignment="1">
      <alignment horizontal="center" vertical="center"/>
    </xf>
    <xf numFmtId="10" fontId="5" fillId="0" borderId="16" xfId="0" applyNumberFormat="1" applyFont="1" applyBorder="1" applyAlignment="1">
      <alignment horizontal="center" vertical="center"/>
    </xf>
    <xf numFmtId="0" fontId="5" fillId="0" borderId="19" xfId="0" applyFont="1" applyBorder="1" applyAlignment="1">
      <alignment/>
    </xf>
    <xf numFmtId="0" fontId="5" fillId="0" borderId="15" xfId="0" applyFont="1" applyBorder="1" applyAlignment="1">
      <alignment/>
    </xf>
    <xf numFmtId="3" fontId="5" fillId="0" borderId="19" xfId="0" applyNumberFormat="1" applyFont="1" applyBorder="1" applyAlignment="1">
      <alignment/>
    </xf>
    <xf numFmtId="10" fontId="5" fillId="0" borderId="16" xfId="0" applyNumberFormat="1" applyFont="1" applyBorder="1" applyAlignment="1">
      <alignment/>
    </xf>
    <xf numFmtId="0" fontId="5" fillId="0" borderId="17" xfId="0" applyFont="1" applyBorder="1" applyAlignment="1">
      <alignment horizontal="center" vertical="center" wrapText="1"/>
    </xf>
    <xf numFmtId="0" fontId="5" fillId="0" borderId="10" xfId="0" applyFont="1" applyBorder="1" applyAlignment="1">
      <alignment/>
    </xf>
    <xf numFmtId="0" fontId="5" fillId="0" borderId="21" xfId="0" applyFont="1" applyBorder="1" applyAlignment="1">
      <alignment/>
    </xf>
    <xf numFmtId="0" fontId="5" fillId="0" borderId="17" xfId="0" applyFont="1" applyBorder="1" applyAlignment="1">
      <alignment/>
    </xf>
    <xf numFmtId="10" fontId="5" fillId="0" borderId="10" xfId="0" applyNumberFormat="1" applyFont="1" applyBorder="1" applyAlignment="1">
      <alignment/>
    </xf>
    <xf numFmtId="49" fontId="0" fillId="0" borderId="0" xfId="0" applyNumberFormat="1" applyFont="1" applyAlignment="1">
      <alignment/>
    </xf>
    <xf numFmtId="0" fontId="4" fillId="0" borderId="31" xfId="0" applyFont="1" applyBorder="1" applyAlignment="1">
      <alignment horizontal="center" vertical="center"/>
    </xf>
    <xf numFmtId="4" fontId="4" fillId="0" borderId="13" xfId="0" applyNumberFormat="1" applyFont="1" applyBorder="1" applyAlignment="1">
      <alignment horizontal="center" vertical="center"/>
    </xf>
    <xf numFmtId="0" fontId="4" fillId="0" borderId="13" xfId="0" applyFont="1" applyBorder="1" applyAlignment="1">
      <alignment horizontal="left" vertical="center" wrapText="1"/>
    </xf>
    <xf numFmtId="4" fontId="4" fillId="0" borderId="13" xfId="0" applyNumberFormat="1" applyFont="1" applyBorder="1" applyAlignment="1">
      <alignment horizontal="center" vertical="center" wrapText="1"/>
    </xf>
    <xf numFmtId="0" fontId="4" fillId="0" borderId="13" xfId="0" applyFont="1" applyBorder="1" applyAlignment="1">
      <alignment horizontal="center" vertical="center"/>
    </xf>
    <xf numFmtId="14"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xf>
    <xf numFmtId="0" fontId="4" fillId="0" borderId="20" xfId="0" applyFont="1" applyBorder="1" applyAlignment="1">
      <alignment/>
    </xf>
    <xf numFmtId="0" fontId="4" fillId="0" borderId="10" xfId="0" applyFont="1" applyBorder="1" applyAlignment="1">
      <alignment/>
    </xf>
    <xf numFmtId="0" fontId="4" fillId="0" borderId="0" xfId="0" applyFont="1" applyAlignment="1">
      <alignment horizontal="center" wrapText="1"/>
    </xf>
    <xf numFmtId="0" fontId="4" fillId="34" borderId="0" xfId="0" applyFont="1" applyFill="1" applyAlignment="1">
      <alignment/>
    </xf>
    <xf numFmtId="0" fontId="4" fillId="0" borderId="0" xfId="0" applyFont="1" applyAlignment="1">
      <alignment vertical="top"/>
    </xf>
    <xf numFmtId="0" fontId="27" fillId="0" borderId="0" xfId="0" applyFont="1" applyAlignment="1">
      <alignment/>
    </xf>
    <xf numFmtId="0" fontId="27" fillId="0" borderId="0" xfId="0" applyFont="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15" xfId="0" applyFont="1" applyBorder="1" applyAlignment="1">
      <alignment/>
    </xf>
    <xf numFmtId="0" fontId="4" fillId="0" borderId="17" xfId="0" applyFont="1" applyBorder="1" applyAlignment="1">
      <alignment/>
    </xf>
    <xf numFmtId="0" fontId="11" fillId="0" borderId="33" xfId="0" applyFont="1" applyBorder="1" applyAlignment="1">
      <alignment/>
    </xf>
    <xf numFmtId="0" fontId="4" fillId="0" borderId="34" xfId="0" applyFont="1" applyBorder="1" applyAlignment="1">
      <alignment/>
    </xf>
    <xf numFmtId="0" fontId="11" fillId="0" borderId="29" xfId="0" applyFont="1" applyBorder="1" applyAlignment="1">
      <alignment/>
    </xf>
    <xf numFmtId="0" fontId="4" fillId="0" borderId="35" xfId="0" applyFont="1" applyBorder="1" applyAlignment="1">
      <alignment/>
    </xf>
    <xf numFmtId="49" fontId="2" fillId="0" borderId="0" xfId="0" applyNumberFormat="1" applyFont="1" applyAlignment="1">
      <alignment/>
    </xf>
    <xf numFmtId="49" fontId="6" fillId="0" borderId="0" xfId="0" applyNumberFormat="1" applyFont="1" applyAlignment="1">
      <alignment/>
    </xf>
    <xf numFmtId="49" fontId="6" fillId="0" borderId="16" xfId="0" applyNumberFormat="1" applyFont="1" applyBorder="1" applyAlignment="1">
      <alignment horizontal="center" vertical="center" wrapText="1"/>
    </xf>
    <xf numFmtId="0" fontId="28" fillId="0" borderId="0" xfId="0" applyFont="1" applyAlignment="1">
      <alignment/>
    </xf>
    <xf numFmtId="0" fontId="29" fillId="0" borderId="16" xfId="0" applyFont="1" applyBorder="1" applyAlignment="1">
      <alignment horizontal="center" vertical="center" wrapText="1"/>
    </xf>
    <xf numFmtId="49" fontId="29" fillId="0" borderId="16" xfId="0" applyNumberFormat="1" applyFont="1" applyBorder="1" applyAlignment="1">
      <alignment horizontal="center" vertical="center" wrapText="1"/>
    </xf>
    <xf numFmtId="0" fontId="29" fillId="0" borderId="0" xfId="0" applyFont="1" applyAlignment="1">
      <alignment/>
    </xf>
    <xf numFmtId="49" fontId="4" fillId="0" borderId="16" xfId="0" applyNumberFormat="1" applyFont="1" applyBorder="1" applyAlignment="1">
      <alignment horizontal="center" vertical="center"/>
    </xf>
    <xf numFmtId="4" fontId="4" fillId="34" borderId="16" xfId="0" applyNumberFormat="1" applyFont="1" applyFill="1" applyBorder="1" applyAlignment="1">
      <alignment/>
    </xf>
    <xf numFmtId="49" fontId="4" fillId="33" borderId="16" xfId="0" applyNumberFormat="1" applyFont="1" applyFill="1" applyBorder="1" applyAlignment="1">
      <alignment horizontal="center" vertical="center"/>
    </xf>
    <xf numFmtId="0" fontId="4" fillId="33" borderId="16" xfId="0" applyFont="1" applyFill="1" applyBorder="1" applyAlignment="1">
      <alignment/>
    </xf>
    <xf numFmtId="4" fontId="6" fillId="33" borderId="16" xfId="0" applyNumberFormat="1" applyFont="1" applyFill="1" applyBorder="1" applyAlignment="1">
      <alignment/>
    </xf>
    <xf numFmtId="4" fontId="4" fillId="0" borderId="16" xfId="0" applyNumberFormat="1" applyFont="1" applyBorder="1" applyAlignment="1">
      <alignment/>
    </xf>
    <xf numFmtId="4" fontId="4" fillId="33" borderId="16" xfId="0" applyNumberFormat="1" applyFont="1" applyFill="1" applyBorder="1" applyAlignment="1">
      <alignment/>
    </xf>
    <xf numFmtId="0" fontId="5" fillId="0" borderId="0" xfId="0" applyFont="1" applyAlignment="1">
      <alignment horizontal="right"/>
    </xf>
    <xf numFmtId="49" fontId="4" fillId="33" borderId="36" xfId="0" applyNumberFormat="1" applyFont="1" applyFill="1" applyBorder="1" applyAlignment="1">
      <alignment horizontal="center" vertical="center" wrapText="1"/>
    </xf>
    <xf numFmtId="49" fontId="4" fillId="33" borderId="37" xfId="0" applyNumberFormat="1" applyFont="1" applyFill="1" applyBorder="1" applyAlignment="1">
      <alignment horizontal="center" vertical="center" wrapText="1"/>
    </xf>
    <xf numFmtId="0" fontId="5" fillId="33" borderId="38" xfId="0" applyFont="1" applyFill="1" applyBorder="1" applyAlignment="1">
      <alignment horizontal="right" vertical="center"/>
    </xf>
    <xf numFmtId="49" fontId="5" fillId="33" borderId="39" xfId="0" applyNumberFormat="1" applyFont="1" applyFill="1" applyBorder="1" applyAlignment="1">
      <alignment horizontal="right" vertical="center"/>
    </xf>
    <xf numFmtId="49" fontId="5" fillId="33" borderId="39" xfId="0" applyNumberFormat="1" applyFont="1" applyFill="1" applyBorder="1" applyAlignment="1">
      <alignment/>
    </xf>
    <xf numFmtId="3" fontId="5" fillId="33" borderId="39" xfId="0" applyNumberFormat="1" applyFont="1" applyFill="1" applyBorder="1" applyAlignment="1">
      <alignment/>
    </xf>
    <xf numFmtId="0" fontId="5" fillId="0" borderId="0" xfId="0" applyFont="1" applyAlignment="1">
      <alignment horizontal="right" vertical="center"/>
    </xf>
    <xf numFmtId="0" fontId="5" fillId="0" borderId="0" xfId="0" applyFont="1" applyFill="1" applyAlignment="1">
      <alignment/>
    </xf>
    <xf numFmtId="0" fontId="30" fillId="0" borderId="16" xfId="0" applyFont="1" applyFill="1" applyBorder="1" applyAlignment="1">
      <alignment horizontal="left" vertical="center" wrapText="1"/>
    </xf>
    <xf numFmtId="0" fontId="9" fillId="33" borderId="16" xfId="0" applyFont="1" applyFill="1" applyBorder="1" applyAlignment="1">
      <alignment horizontal="right" vertical="center"/>
    </xf>
    <xf numFmtId="0" fontId="12" fillId="0" borderId="0" xfId="55" applyFont="1">
      <alignment/>
      <protection/>
    </xf>
    <xf numFmtId="0" fontId="12" fillId="0" borderId="0" xfId="55" applyFont="1" applyAlignment="1">
      <alignment horizontal="right"/>
      <protection/>
    </xf>
    <xf numFmtId="0" fontId="8" fillId="0" borderId="0" xfId="55" applyFont="1">
      <alignment/>
      <protection/>
    </xf>
    <xf numFmtId="0" fontId="3" fillId="0" borderId="0" xfId="55" applyFont="1">
      <alignment/>
      <protection/>
    </xf>
    <xf numFmtId="0" fontId="2" fillId="0" borderId="0" xfId="55" applyFont="1">
      <alignment/>
      <protection/>
    </xf>
    <xf numFmtId="0" fontId="8" fillId="0" borderId="0" xfId="55" applyFont="1" applyAlignment="1">
      <alignment vertical="center"/>
      <protection/>
    </xf>
    <xf numFmtId="0" fontId="2" fillId="0" borderId="0" xfId="55" applyFont="1" applyAlignment="1">
      <alignment horizontal="right"/>
      <protection/>
    </xf>
    <xf numFmtId="0" fontId="3" fillId="0" borderId="12" xfId="55" applyFont="1" applyBorder="1" applyAlignment="1">
      <alignment horizontal="center" vertical="center" wrapText="1"/>
      <protection/>
    </xf>
    <xf numFmtId="0" fontId="3" fillId="0" borderId="13" xfId="55" applyFont="1" applyBorder="1" applyAlignment="1">
      <alignment horizontal="center" vertical="center" wrapText="1"/>
      <protection/>
    </xf>
    <xf numFmtId="0" fontId="3" fillId="0" borderId="14" xfId="55" applyFont="1" applyBorder="1" applyAlignment="1">
      <alignment horizontal="center" vertical="center" wrapText="1"/>
      <protection/>
    </xf>
    <xf numFmtId="0" fontId="12" fillId="33" borderId="16" xfId="55" applyFont="1" applyFill="1" applyBorder="1" applyAlignment="1">
      <alignment vertical="center" wrapText="1"/>
      <protection/>
    </xf>
    <xf numFmtId="0" fontId="12" fillId="33" borderId="16" xfId="55" applyFont="1" applyFill="1" applyBorder="1" applyAlignment="1">
      <alignment horizontal="center" vertical="center" wrapText="1"/>
      <protection/>
    </xf>
    <xf numFmtId="3" fontId="3" fillId="33" borderId="16" xfId="55" applyNumberFormat="1" applyFont="1" applyFill="1" applyBorder="1" applyAlignment="1">
      <alignment horizontal="center" vertical="center" wrapText="1"/>
      <protection/>
    </xf>
    <xf numFmtId="0" fontId="3" fillId="0" borderId="15" xfId="55" applyFont="1" applyBorder="1" applyAlignment="1">
      <alignment vertical="center" wrapText="1"/>
      <protection/>
    </xf>
    <xf numFmtId="0" fontId="3" fillId="0" borderId="16" xfId="55" applyFont="1" applyBorder="1" applyAlignment="1">
      <alignment vertical="center" wrapText="1"/>
      <protection/>
    </xf>
    <xf numFmtId="0" fontId="3" fillId="0" borderId="16" xfId="55" applyFont="1" applyBorder="1" applyAlignment="1">
      <alignment horizontal="center" vertical="center" wrapText="1"/>
      <protection/>
    </xf>
    <xf numFmtId="3" fontId="3" fillId="0" borderId="16" xfId="55" applyNumberFormat="1" applyFont="1" applyBorder="1" applyAlignment="1">
      <alignment vertical="center" wrapText="1"/>
      <protection/>
    </xf>
    <xf numFmtId="3" fontId="3" fillId="0" borderId="19" xfId="55" applyNumberFormat="1" applyFont="1" applyBorder="1" applyAlignment="1">
      <alignment vertical="center" wrapText="1"/>
      <protection/>
    </xf>
    <xf numFmtId="0" fontId="3" fillId="33" borderId="15" xfId="55" applyFont="1" applyFill="1" applyBorder="1" applyAlignment="1">
      <alignment vertical="center" wrapText="1"/>
      <protection/>
    </xf>
    <xf numFmtId="3" fontId="3" fillId="0" borderId="16" xfId="55" applyNumberFormat="1" applyFont="1" applyBorder="1" applyAlignment="1">
      <alignment horizontal="center" vertical="center" wrapText="1"/>
      <protection/>
    </xf>
    <xf numFmtId="3" fontId="3" fillId="0" borderId="19" xfId="55" applyNumberFormat="1" applyFont="1" applyBorder="1" applyAlignment="1">
      <alignment horizontal="center" vertical="center" wrapText="1"/>
      <protection/>
    </xf>
    <xf numFmtId="3" fontId="4" fillId="0" borderId="0" xfId="0" applyNumberFormat="1" applyFont="1" applyAlignment="1">
      <alignment/>
    </xf>
    <xf numFmtId="3" fontId="3" fillId="34" borderId="16" xfId="55" applyNumberFormat="1" applyFont="1" applyFill="1" applyBorder="1" applyAlignment="1">
      <alignment horizontal="center" vertical="center" wrapText="1"/>
      <protection/>
    </xf>
    <xf numFmtId="3" fontId="3" fillId="34" borderId="19" xfId="55" applyNumberFormat="1" applyFont="1" applyFill="1" applyBorder="1" applyAlignment="1">
      <alignment horizontal="center" vertical="center" wrapText="1"/>
      <protection/>
    </xf>
    <xf numFmtId="0" fontId="3" fillId="0" borderId="20" xfId="55" applyFont="1" applyBorder="1" applyAlignment="1">
      <alignment horizontal="center" vertical="center" wrapText="1"/>
      <protection/>
    </xf>
    <xf numFmtId="0" fontId="3" fillId="0" borderId="16" xfId="55" applyFont="1" applyBorder="1" applyAlignment="1">
      <alignment horizontal="left" vertical="center" wrapText="1"/>
      <protection/>
    </xf>
    <xf numFmtId="0" fontId="3" fillId="0" borderId="20" xfId="55" applyFont="1" applyBorder="1" applyAlignment="1">
      <alignment vertical="center" wrapText="1"/>
      <protection/>
    </xf>
    <xf numFmtId="0" fontId="12" fillId="33" borderId="20" xfId="55" applyFont="1" applyFill="1" applyBorder="1" applyAlignment="1">
      <alignment horizontal="center" vertical="center" wrapText="1"/>
      <protection/>
    </xf>
    <xf numFmtId="0" fontId="5" fillId="34" borderId="0" xfId="0" applyFont="1" applyFill="1" applyAlignment="1">
      <alignment horizontal="center" vertical="center"/>
    </xf>
    <xf numFmtId="3" fontId="19" fillId="0" borderId="0" xfId="0" applyNumberFormat="1" applyFont="1" applyAlignment="1">
      <alignment/>
    </xf>
    <xf numFmtId="0" fontId="3" fillId="0" borderId="17" xfId="55" applyFont="1" applyBorder="1" applyAlignment="1">
      <alignment vertical="center" wrapText="1"/>
      <protection/>
    </xf>
    <xf numFmtId="0" fontId="3" fillId="0" borderId="10" xfId="55" applyFont="1" applyBorder="1" applyAlignment="1">
      <alignment vertical="center" wrapText="1"/>
      <protection/>
    </xf>
    <xf numFmtId="0" fontId="3" fillId="0" borderId="10" xfId="55" applyFont="1" applyBorder="1" applyAlignment="1">
      <alignment horizontal="center" vertical="center" wrapText="1"/>
      <protection/>
    </xf>
    <xf numFmtId="3" fontId="3" fillId="34" borderId="10" xfId="55" applyNumberFormat="1" applyFont="1" applyFill="1" applyBorder="1" applyAlignment="1">
      <alignment horizontal="center" vertical="center" wrapText="1"/>
      <protection/>
    </xf>
    <xf numFmtId="3" fontId="2" fillId="0" borderId="0" xfId="55" applyNumberFormat="1" applyFont="1">
      <alignment/>
      <protection/>
    </xf>
    <xf numFmtId="0" fontId="3" fillId="0" borderId="0" xfId="55" applyFont="1" applyAlignment="1">
      <alignment vertical="top"/>
      <protection/>
    </xf>
    <xf numFmtId="0" fontId="3" fillId="0" borderId="0" xfId="55" applyFont="1" applyAlignment="1">
      <alignment horizontal="center"/>
      <protection/>
    </xf>
    <xf numFmtId="0" fontId="31" fillId="0" borderId="0" xfId="55" applyFont="1" applyAlignment="1">
      <alignment wrapText="1"/>
      <protection/>
    </xf>
    <xf numFmtId="4" fontId="0" fillId="0" borderId="0" xfId="0" applyNumberFormat="1" applyAlignment="1">
      <alignment/>
    </xf>
    <xf numFmtId="3" fontId="15" fillId="0" borderId="0" xfId="0" applyNumberFormat="1" applyFont="1" applyAlignment="1">
      <alignment vertical="center"/>
    </xf>
    <xf numFmtId="174" fontId="70" fillId="0" borderId="0" xfId="0" applyNumberFormat="1" applyFont="1" applyAlignment="1">
      <alignment horizontal="left"/>
    </xf>
    <xf numFmtId="0" fontId="70" fillId="0" borderId="0" xfId="0" applyFont="1" applyAlignment="1">
      <alignment/>
    </xf>
    <xf numFmtId="0" fontId="4" fillId="0" borderId="40" xfId="0" applyFont="1" applyBorder="1" applyAlignment="1">
      <alignment horizontal="center" vertical="center" wrapText="1"/>
    </xf>
    <xf numFmtId="0" fontId="4" fillId="0" borderId="41" xfId="0" applyFont="1" applyBorder="1" applyAlignment="1">
      <alignment horizontal="center" vertical="top" wrapText="1"/>
    </xf>
    <xf numFmtId="0" fontId="4" fillId="0" borderId="42" xfId="0" applyFont="1" applyBorder="1" applyAlignment="1">
      <alignment horizontal="center" vertical="center"/>
    </xf>
    <xf numFmtId="49" fontId="4" fillId="0" borderId="43"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5" xfId="0" applyFont="1" applyBorder="1" applyAlignment="1">
      <alignment horizontal="center" vertical="top" wrapText="1"/>
    </xf>
    <xf numFmtId="0" fontId="4" fillId="0" borderId="43" xfId="0" applyFont="1" applyBorder="1" applyAlignment="1">
      <alignment horizontal="center"/>
    </xf>
    <xf numFmtId="0" fontId="4" fillId="0" borderId="46" xfId="0" applyFont="1" applyBorder="1" applyAlignment="1">
      <alignment horizontal="center"/>
    </xf>
    <xf numFmtId="0" fontId="0" fillId="0" borderId="47" xfId="0" applyFont="1" applyBorder="1" applyAlignment="1">
      <alignment/>
    </xf>
    <xf numFmtId="0" fontId="0" fillId="0" borderId="47" xfId="0" applyFont="1" applyBorder="1" applyAlignment="1">
      <alignment horizontal="center"/>
    </xf>
    <xf numFmtId="0" fontId="4" fillId="0" borderId="48" xfId="0" applyFont="1" applyBorder="1" applyAlignment="1">
      <alignment horizontal="center" vertical="top" wrapText="1"/>
    </xf>
    <xf numFmtId="4" fontId="2" fillId="0" borderId="0" xfId="0" applyNumberFormat="1" applyFont="1" applyAlignment="1">
      <alignment/>
    </xf>
    <xf numFmtId="4" fontId="10" fillId="0" borderId="0" xfId="0" applyNumberFormat="1" applyFont="1" applyAlignment="1">
      <alignment horizontal="left" vertical="center" wrapText="1"/>
    </xf>
    <xf numFmtId="0" fontId="4" fillId="0" borderId="16" xfId="0" applyFont="1" applyBorder="1" applyAlignment="1">
      <alignment vertical="center" wrapText="1"/>
    </xf>
    <xf numFmtId="3" fontId="4" fillId="0" borderId="19" xfId="0" applyNumberFormat="1" applyFont="1" applyBorder="1" applyAlignment="1">
      <alignment horizontal="center" vertical="center"/>
    </xf>
    <xf numFmtId="0" fontId="71" fillId="0" borderId="0" xfId="0" applyFont="1" applyAlignment="1">
      <alignment horizontal="left" vertical="center" wrapText="1"/>
    </xf>
    <xf numFmtId="0" fontId="20" fillId="0" borderId="16" xfId="0" applyFont="1" applyBorder="1" applyAlignment="1">
      <alignment horizontal="center" vertical="center" wrapText="1"/>
    </xf>
    <xf numFmtId="3" fontId="20" fillId="0" borderId="16" xfId="0" applyNumberFormat="1" applyFont="1" applyBorder="1" applyAlignment="1">
      <alignment horizontal="center" vertical="center" wrapText="1"/>
    </xf>
    <xf numFmtId="3" fontId="32" fillId="0" borderId="16" xfId="0" applyNumberFormat="1" applyFont="1" applyBorder="1" applyAlignment="1">
      <alignment horizontal="center" vertical="center" wrapText="1"/>
    </xf>
    <xf numFmtId="3" fontId="20" fillId="0" borderId="19" xfId="0" applyNumberFormat="1" applyFont="1" applyBorder="1" applyAlignment="1">
      <alignment horizontal="center" vertical="center" wrapText="1"/>
    </xf>
    <xf numFmtId="0" fontId="20" fillId="33" borderId="16" xfId="0" applyFont="1" applyFill="1" applyBorder="1" applyAlignment="1">
      <alignment horizontal="center" vertical="center" wrapText="1"/>
    </xf>
    <xf numFmtId="3" fontId="20" fillId="33" borderId="16" xfId="0" applyNumberFormat="1" applyFont="1" applyFill="1" applyBorder="1" applyAlignment="1">
      <alignment horizontal="center" vertical="center" wrapText="1"/>
    </xf>
    <xf numFmtId="3" fontId="32" fillId="33" borderId="16" xfId="0" applyNumberFormat="1" applyFont="1" applyFill="1" applyBorder="1" applyAlignment="1">
      <alignment horizontal="center" vertical="center" wrapText="1"/>
    </xf>
    <xf numFmtId="3" fontId="20" fillId="33" borderId="19" xfId="0" applyNumberFormat="1" applyFont="1" applyFill="1" applyBorder="1" applyAlignment="1">
      <alignment horizontal="center" vertical="center" wrapText="1"/>
    </xf>
    <xf numFmtId="3" fontId="16" fillId="0" borderId="16" xfId="0" applyNumberFormat="1" applyFont="1" applyBorder="1" applyAlignment="1">
      <alignment horizontal="center" vertical="center" wrapText="1"/>
    </xf>
    <xf numFmtId="0" fontId="16" fillId="0" borderId="16" xfId="0" applyFont="1" applyBorder="1" applyAlignment="1">
      <alignment horizontal="center" vertical="center" wrapText="1"/>
    </xf>
    <xf numFmtId="3" fontId="17" fillId="0" borderId="16" xfId="0" applyNumberFormat="1" applyFont="1" applyBorder="1" applyAlignment="1">
      <alignment horizontal="center" vertical="center" wrapText="1"/>
    </xf>
    <xf numFmtId="3" fontId="33" fillId="0" borderId="16" xfId="0" applyNumberFormat="1" applyFont="1" applyBorder="1" applyAlignment="1">
      <alignment horizontal="center" vertical="center" wrapText="1"/>
    </xf>
    <xf numFmtId="3" fontId="17" fillId="34" borderId="16" xfId="0" applyNumberFormat="1" applyFont="1" applyFill="1" applyBorder="1" applyAlignment="1">
      <alignment horizontal="center" vertical="center" wrapText="1"/>
    </xf>
    <xf numFmtId="3" fontId="20" fillId="34" borderId="19" xfId="0" applyNumberFormat="1" applyFont="1" applyFill="1" applyBorder="1" applyAlignment="1">
      <alignment horizontal="center" vertical="center" wrapText="1"/>
    </xf>
    <xf numFmtId="0" fontId="16" fillId="34" borderId="16" xfId="0" applyFont="1" applyFill="1" applyBorder="1" applyAlignment="1">
      <alignment horizontal="center" vertical="center" wrapText="1"/>
    </xf>
    <xf numFmtId="3" fontId="16" fillId="34" borderId="16" xfId="0" applyNumberFormat="1" applyFont="1" applyFill="1" applyBorder="1" applyAlignment="1">
      <alignment horizontal="center" vertical="center" wrapText="1"/>
    </xf>
    <xf numFmtId="3" fontId="16" fillId="0" borderId="16" xfId="0" applyNumberFormat="1" applyFont="1" applyBorder="1" applyAlignment="1">
      <alignment horizontal="center" vertical="center"/>
    </xf>
    <xf numFmtId="3" fontId="17" fillId="34" borderId="16" xfId="0" applyNumberFormat="1" applyFont="1" applyFill="1" applyBorder="1" applyAlignment="1">
      <alignment horizontal="center" vertical="center"/>
    </xf>
    <xf numFmtId="3" fontId="14" fillId="33" borderId="16" xfId="0" applyNumberFormat="1" applyFont="1" applyFill="1" applyBorder="1" applyAlignment="1">
      <alignment horizontal="center" vertical="center"/>
    </xf>
    <xf numFmtId="3" fontId="34" fillId="33" borderId="16" xfId="0" applyNumberFormat="1" applyFont="1" applyFill="1" applyBorder="1" applyAlignment="1">
      <alignment horizontal="center" vertical="center"/>
    </xf>
    <xf numFmtId="3" fontId="20" fillId="33" borderId="16" xfId="0" applyNumberFormat="1" applyFont="1" applyFill="1" applyBorder="1" applyAlignment="1">
      <alignment horizontal="center" vertical="center"/>
    </xf>
    <xf numFmtId="3" fontId="32" fillId="33" borderId="16" xfId="0" applyNumberFormat="1" applyFont="1" applyFill="1" applyBorder="1" applyAlignment="1">
      <alignment horizontal="center" vertical="center"/>
    </xf>
    <xf numFmtId="0" fontId="20" fillId="34" borderId="16" xfId="0" applyFont="1" applyFill="1" applyBorder="1" applyAlignment="1">
      <alignment horizontal="center" vertical="center" wrapText="1"/>
    </xf>
    <xf numFmtId="3" fontId="17" fillId="0" borderId="16" xfId="0" applyNumberFormat="1" applyFont="1" applyBorder="1" applyAlignment="1">
      <alignment horizontal="center" vertical="center"/>
    </xf>
    <xf numFmtId="3" fontId="16" fillId="0" borderId="0" xfId="0" applyNumberFormat="1" applyFont="1" applyAlignment="1">
      <alignment horizontal="center" vertical="center"/>
    </xf>
    <xf numFmtId="3" fontId="16" fillId="0" borderId="49" xfId="0" applyNumberFormat="1" applyFont="1" applyBorder="1" applyAlignment="1">
      <alignment horizontal="center" vertical="center"/>
    </xf>
    <xf numFmtId="3" fontId="10" fillId="33" borderId="16" xfId="0" applyNumberFormat="1" applyFont="1" applyFill="1" applyBorder="1" applyAlignment="1">
      <alignment horizontal="center" vertical="center"/>
    </xf>
    <xf numFmtId="3" fontId="13" fillId="33" borderId="16" xfId="0" applyNumberFormat="1" applyFont="1" applyFill="1" applyBorder="1" applyAlignment="1">
      <alignment horizontal="center" vertical="center"/>
    </xf>
    <xf numFmtId="3" fontId="20" fillId="34" borderId="16" xfId="0" applyNumberFormat="1" applyFont="1" applyFill="1" applyBorder="1" applyAlignment="1">
      <alignment horizontal="center" vertical="center"/>
    </xf>
    <xf numFmtId="3" fontId="32" fillId="34" borderId="16" xfId="0" applyNumberFormat="1" applyFont="1" applyFill="1" applyBorder="1" applyAlignment="1">
      <alignment horizontal="center" vertical="center"/>
    </xf>
    <xf numFmtId="0" fontId="16" fillId="33" borderId="16" xfId="0" applyFont="1" applyFill="1" applyBorder="1" applyAlignment="1">
      <alignment horizontal="center" vertical="center" wrapText="1"/>
    </xf>
    <xf numFmtId="0" fontId="16" fillId="0" borderId="10" xfId="0" applyFont="1" applyBorder="1" applyAlignment="1">
      <alignment horizontal="center" vertical="center" wrapText="1"/>
    </xf>
    <xf numFmtId="3" fontId="16" fillId="0" borderId="10" xfId="0" applyNumberFormat="1" applyFont="1" applyBorder="1" applyAlignment="1">
      <alignment horizontal="center" vertical="center"/>
    </xf>
    <xf numFmtId="3" fontId="17" fillId="0" borderId="10" xfId="0" applyNumberFormat="1" applyFont="1" applyBorder="1" applyAlignment="1">
      <alignment horizontal="center" vertical="center"/>
    </xf>
    <xf numFmtId="3" fontId="10" fillId="0" borderId="0" xfId="0" applyNumberFormat="1" applyFont="1" applyAlignment="1">
      <alignment/>
    </xf>
    <xf numFmtId="0" fontId="5" fillId="34" borderId="50" xfId="0" applyFont="1" applyFill="1" applyBorder="1" applyAlignment="1">
      <alignment horizontal="right"/>
    </xf>
    <xf numFmtId="49" fontId="5" fillId="34" borderId="51" xfId="0" applyNumberFormat="1" applyFont="1" applyFill="1" applyBorder="1" applyAlignment="1">
      <alignment horizontal="right"/>
    </xf>
    <xf numFmtId="3" fontId="5" fillId="34" borderId="51" xfId="0" applyNumberFormat="1" applyFont="1" applyFill="1" applyBorder="1" applyAlignment="1">
      <alignment horizontal="right"/>
    </xf>
    <xf numFmtId="3" fontId="5" fillId="34" borderId="50" xfId="0" applyNumberFormat="1" applyFont="1" applyFill="1" applyBorder="1" applyAlignment="1">
      <alignment horizontal="right"/>
    </xf>
    <xf numFmtId="0" fontId="5" fillId="34" borderId="52" xfId="0" applyFont="1" applyFill="1" applyBorder="1" applyAlignment="1">
      <alignment horizontal="right"/>
    </xf>
    <xf numFmtId="49" fontId="5" fillId="34" borderId="53" xfId="0" applyNumberFormat="1" applyFont="1" applyFill="1" applyBorder="1" applyAlignment="1">
      <alignment horizontal="right"/>
    </xf>
    <xf numFmtId="3" fontId="5" fillId="34" borderId="53" xfId="0" applyNumberFormat="1" applyFont="1" applyFill="1" applyBorder="1" applyAlignment="1">
      <alignment horizontal="right"/>
    </xf>
    <xf numFmtId="3" fontId="5" fillId="34" borderId="52" xfId="0" applyNumberFormat="1" applyFont="1" applyFill="1" applyBorder="1" applyAlignment="1">
      <alignment horizontal="right"/>
    </xf>
    <xf numFmtId="0" fontId="5" fillId="34" borderId="54" xfId="0" applyFont="1" applyFill="1" applyBorder="1" applyAlignment="1">
      <alignment horizontal="right"/>
    </xf>
    <xf numFmtId="49" fontId="5" fillId="34" borderId="55" xfId="0" applyNumberFormat="1" applyFont="1" applyFill="1" applyBorder="1" applyAlignment="1">
      <alignment horizontal="right"/>
    </xf>
    <xf numFmtId="3" fontId="5" fillId="34" borderId="55" xfId="0" applyNumberFormat="1" applyFont="1" applyFill="1" applyBorder="1" applyAlignment="1">
      <alignment horizontal="right"/>
    </xf>
    <xf numFmtId="3" fontId="5" fillId="34" borderId="54" xfId="0" applyNumberFormat="1" applyFont="1" applyFill="1" applyBorder="1" applyAlignment="1">
      <alignment horizontal="right"/>
    </xf>
    <xf numFmtId="0" fontId="5" fillId="34" borderId="38" xfId="0" applyFont="1" applyFill="1" applyBorder="1" applyAlignment="1">
      <alignment horizontal="right"/>
    </xf>
    <xf numFmtId="49" fontId="5" fillId="34" borderId="39" xfId="0" applyNumberFormat="1" applyFont="1" applyFill="1" applyBorder="1" applyAlignment="1">
      <alignment horizontal="right"/>
    </xf>
    <xf numFmtId="3" fontId="5" fillId="34" borderId="39" xfId="0" applyNumberFormat="1" applyFont="1" applyFill="1" applyBorder="1" applyAlignment="1">
      <alignment horizontal="right"/>
    </xf>
    <xf numFmtId="3" fontId="5" fillId="34" borderId="38" xfId="0" applyNumberFormat="1" applyFont="1" applyFill="1" applyBorder="1" applyAlignment="1">
      <alignment horizontal="right"/>
    </xf>
    <xf numFmtId="0" fontId="5" fillId="0" borderId="0" xfId="0" applyFont="1" applyBorder="1" applyAlignment="1">
      <alignment/>
    </xf>
    <xf numFmtId="0" fontId="5" fillId="0" borderId="0" xfId="0" applyFont="1" applyBorder="1" applyAlignment="1">
      <alignment horizontal="right"/>
    </xf>
    <xf numFmtId="0" fontId="18" fillId="0" borderId="16" xfId="0" applyFont="1" applyFill="1" applyBorder="1" applyAlignment="1">
      <alignment horizontal="center" vertical="center"/>
    </xf>
    <xf numFmtId="49" fontId="18" fillId="0" borderId="16" xfId="0" applyNumberFormat="1" applyFont="1" applyFill="1" applyBorder="1" applyAlignment="1">
      <alignment horizontal="center" vertical="center"/>
    </xf>
    <xf numFmtId="3" fontId="27" fillId="0" borderId="16" xfId="0" applyNumberFormat="1" applyFont="1" applyFill="1" applyBorder="1" applyAlignment="1">
      <alignment vertical="center"/>
    </xf>
    <xf numFmtId="3" fontId="35" fillId="0" borderId="16" xfId="0" applyNumberFormat="1" applyFont="1" applyFill="1" applyBorder="1" applyAlignment="1">
      <alignment vertical="center"/>
    </xf>
    <xf numFmtId="175" fontId="0" fillId="0" borderId="0" xfId="42" applyNumberFormat="1" applyFont="1" applyFill="1" applyBorder="1" applyAlignment="1" applyProtection="1">
      <alignment/>
      <protection/>
    </xf>
    <xf numFmtId="3" fontId="0" fillId="0" borderId="0" xfId="0" applyNumberFormat="1" applyAlignment="1">
      <alignment/>
    </xf>
    <xf numFmtId="0" fontId="28" fillId="0" borderId="16" xfId="0" applyFont="1" applyFill="1" applyBorder="1" applyAlignment="1">
      <alignment vertical="top" wrapText="1"/>
    </xf>
    <xf numFmtId="0" fontId="28" fillId="0" borderId="16" xfId="0" applyFont="1" applyFill="1" applyBorder="1" applyAlignment="1">
      <alignment vertical="center" wrapText="1"/>
    </xf>
    <xf numFmtId="0" fontId="28" fillId="0" borderId="16" xfId="55" applyFont="1" applyFill="1" applyBorder="1" applyAlignment="1">
      <alignment horizontal="left" vertical="center" wrapText="1"/>
      <protection/>
    </xf>
    <xf numFmtId="0" fontId="30" fillId="0" borderId="16" xfId="0" applyFont="1" applyFill="1" applyBorder="1" applyAlignment="1">
      <alignment wrapText="1"/>
    </xf>
    <xf numFmtId="0" fontId="30" fillId="0" borderId="16" xfId="0" applyFont="1" applyFill="1" applyBorder="1" applyAlignment="1">
      <alignment vertical="center" wrapText="1"/>
    </xf>
    <xf numFmtId="3" fontId="35" fillId="0" borderId="16" xfId="0" applyNumberFormat="1" applyFont="1" applyFill="1" applyBorder="1" applyAlignment="1">
      <alignment horizontal="right" vertical="center"/>
    </xf>
    <xf numFmtId="3" fontId="35" fillId="0" borderId="16" xfId="0" applyNumberFormat="1" applyFont="1" applyFill="1" applyBorder="1" applyAlignment="1">
      <alignment horizontal="center" vertical="center"/>
    </xf>
    <xf numFmtId="3" fontId="27" fillId="0" borderId="16" xfId="0" applyNumberFormat="1" applyFont="1" applyFill="1" applyBorder="1" applyAlignment="1">
      <alignment horizontal="right" vertical="center" wrapText="1"/>
    </xf>
    <xf numFmtId="3" fontId="27" fillId="0" borderId="16" xfId="0" applyNumberFormat="1" applyFont="1" applyFill="1" applyBorder="1" applyAlignment="1">
      <alignment horizontal="right" vertical="center"/>
    </xf>
    <xf numFmtId="0" fontId="2" fillId="0" borderId="15" xfId="55" applyFont="1" applyBorder="1" applyAlignment="1">
      <alignment vertical="center" wrapText="1"/>
      <protection/>
    </xf>
    <xf numFmtId="0" fontId="2" fillId="0" borderId="16" xfId="55" applyFont="1" applyBorder="1" applyAlignment="1">
      <alignment vertical="center" wrapText="1"/>
      <protection/>
    </xf>
    <xf numFmtId="0" fontId="2" fillId="0" borderId="16" xfId="55" applyFont="1" applyBorder="1" applyAlignment="1">
      <alignment horizontal="center" vertical="center" wrapText="1"/>
      <protection/>
    </xf>
    <xf numFmtId="3" fontId="2" fillId="34" borderId="16" xfId="55" applyNumberFormat="1" applyFont="1" applyFill="1" applyBorder="1" applyAlignment="1">
      <alignment horizontal="center" vertical="center" wrapText="1"/>
      <protection/>
    </xf>
    <xf numFmtId="3" fontId="2" fillId="34" borderId="19" xfId="55" applyNumberFormat="1" applyFont="1" applyFill="1" applyBorder="1" applyAlignment="1">
      <alignment horizontal="center" vertical="center" wrapText="1"/>
      <protection/>
    </xf>
    <xf numFmtId="0" fontId="2" fillId="0" borderId="20" xfId="55" applyFont="1" applyBorder="1" applyAlignment="1">
      <alignment horizontal="center" vertical="center" wrapText="1"/>
      <protection/>
    </xf>
    <xf numFmtId="0" fontId="4" fillId="0" borderId="0" xfId="0" applyFont="1" applyBorder="1" applyAlignment="1">
      <alignment horizontal="center" vertical="center"/>
    </xf>
    <xf numFmtId="0" fontId="4" fillId="0" borderId="0" xfId="0" applyFont="1" applyBorder="1" applyAlignment="1">
      <alignment/>
    </xf>
    <xf numFmtId="174" fontId="4" fillId="0" borderId="0" xfId="0" applyNumberFormat="1" applyFont="1" applyAlignment="1">
      <alignment horizontal="left"/>
    </xf>
    <xf numFmtId="49" fontId="4" fillId="34" borderId="16" xfId="55" applyNumberFormat="1" applyFont="1" applyFill="1" applyBorder="1" applyAlignment="1">
      <alignment horizontal="left" vertical="center" wrapText="1"/>
      <protection/>
    </xf>
    <xf numFmtId="0" fontId="6" fillId="0" borderId="16" xfId="0" applyFont="1" applyBorder="1" applyAlignment="1">
      <alignment vertical="center" wrapText="1"/>
    </xf>
    <xf numFmtId="3" fontId="16" fillId="34" borderId="19" xfId="0" applyNumberFormat="1" applyFont="1" applyFill="1" applyBorder="1" applyAlignment="1">
      <alignment horizontal="center" vertical="center" wrapText="1"/>
    </xf>
    <xf numFmtId="3" fontId="4" fillId="36" borderId="16" xfId="0" applyNumberFormat="1" applyFont="1" applyFill="1" applyBorder="1" applyAlignment="1">
      <alignment horizontal="center" vertical="center"/>
    </xf>
    <xf numFmtId="3" fontId="5" fillId="36" borderId="19" xfId="0" applyNumberFormat="1" applyFont="1" applyFill="1" applyBorder="1" applyAlignment="1">
      <alignment horizontal="center" vertical="center"/>
    </xf>
    <xf numFmtId="49" fontId="4" fillId="34" borderId="42" xfId="55" applyNumberFormat="1" applyFont="1" applyFill="1" applyBorder="1" applyAlignment="1">
      <alignment horizontal="center" vertical="center"/>
      <protection/>
    </xf>
    <xf numFmtId="3" fontId="4" fillId="0" borderId="56" xfId="0" applyNumberFormat="1" applyFont="1" applyBorder="1" applyAlignment="1">
      <alignment horizontal="center" vertical="center" wrapText="1"/>
    </xf>
    <xf numFmtId="49" fontId="4" fillId="34" borderId="43" xfId="55" applyNumberFormat="1" applyFont="1" applyFill="1" applyBorder="1" applyAlignment="1">
      <alignment horizontal="center" vertical="center"/>
      <protection/>
    </xf>
    <xf numFmtId="3" fontId="4" fillId="0" borderId="41" xfId="0" applyNumberFormat="1" applyFont="1" applyBorder="1" applyAlignment="1">
      <alignment horizontal="center" vertical="center" wrapText="1"/>
    </xf>
    <xf numFmtId="49" fontId="4" fillId="34" borderId="46" xfId="55" applyNumberFormat="1" applyFont="1" applyFill="1" applyBorder="1" applyAlignment="1">
      <alignment horizontal="center" vertical="center"/>
      <protection/>
    </xf>
    <xf numFmtId="0" fontId="4" fillId="34" borderId="47" xfId="55" applyFont="1" applyFill="1" applyBorder="1" applyAlignment="1">
      <alignment horizontal="left" vertical="center" wrapText="1"/>
      <protection/>
    </xf>
    <xf numFmtId="3" fontId="4" fillId="0" borderId="47" xfId="0" applyNumberFormat="1" applyFont="1" applyBorder="1" applyAlignment="1">
      <alignment horizontal="center" vertical="center" wrapText="1"/>
    </xf>
    <xf numFmtId="3" fontId="4" fillId="0" borderId="48" xfId="0" applyNumberFormat="1" applyFont="1" applyBorder="1" applyAlignment="1">
      <alignment horizontal="center" vertical="center" wrapText="1"/>
    </xf>
    <xf numFmtId="0" fontId="9"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9" fillId="0" borderId="59" xfId="0" applyFont="1" applyBorder="1" applyAlignment="1">
      <alignment horizontal="left" vertical="center" wrapText="1"/>
    </xf>
    <xf numFmtId="0" fontId="5" fillId="0" borderId="60" xfId="0" applyFont="1" applyBorder="1" applyAlignment="1">
      <alignment horizontal="center" vertical="center" wrapText="1"/>
    </xf>
    <xf numFmtId="0" fontId="5" fillId="0" borderId="60" xfId="0" applyFont="1" applyBorder="1" applyAlignment="1">
      <alignment/>
    </xf>
    <xf numFmtId="3" fontId="9" fillId="0" borderId="60" xfId="0" applyNumberFormat="1" applyFont="1" applyBorder="1" applyAlignment="1">
      <alignment horizontal="right" vertical="center" wrapText="1"/>
    </xf>
    <xf numFmtId="3" fontId="9" fillId="0" borderId="40" xfId="0" applyNumberFormat="1" applyFont="1" applyBorder="1" applyAlignment="1">
      <alignment horizontal="center" vertical="center" wrapText="1"/>
    </xf>
    <xf numFmtId="0" fontId="5" fillId="33" borderId="43" xfId="0" applyFont="1" applyFill="1" applyBorder="1" applyAlignment="1">
      <alignment horizontal="center" vertical="center" wrapText="1"/>
    </xf>
    <xf numFmtId="3" fontId="9" fillId="33" borderId="41" xfId="0" applyNumberFormat="1" applyFont="1" applyFill="1" applyBorder="1" applyAlignment="1">
      <alignment horizontal="center" vertical="center" wrapText="1"/>
    </xf>
    <xf numFmtId="0" fontId="5" fillId="0" borderId="43" xfId="0" applyFont="1" applyBorder="1" applyAlignment="1">
      <alignment horizontal="center" vertical="center" wrapText="1"/>
    </xf>
    <xf numFmtId="3" fontId="9" fillId="0" borderId="41" xfId="0" applyNumberFormat="1" applyFont="1" applyBorder="1" applyAlignment="1">
      <alignment horizontal="center" vertical="center" wrapText="1"/>
    </xf>
    <xf numFmtId="3" fontId="9" fillId="36" borderId="41" xfId="0" applyNumberFormat="1" applyFont="1" applyFill="1" applyBorder="1" applyAlignment="1">
      <alignment horizontal="center" vertical="center" wrapText="1"/>
    </xf>
    <xf numFmtId="3" fontId="9" fillId="34" borderId="41" xfId="0" applyNumberFormat="1" applyFont="1" applyFill="1" applyBorder="1" applyAlignment="1">
      <alignment horizontal="center" vertical="center" wrapText="1"/>
    </xf>
    <xf numFmtId="3" fontId="9" fillId="33" borderId="61" xfId="0" applyNumberFormat="1"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0" borderId="42" xfId="0" applyFont="1" applyBorder="1" applyAlignment="1">
      <alignment horizontal="center" vertical="center" wrapText="1"/>
    </xf>
    <xf numFmtId="0" fontId="5" fillId="33" borderId="46" xfId="0" applyFont="1" applyFill="1" applyBorder="1" applyAlignment="1">
      <alignment horizontal="center" vertical="center" wrapText="1"/>
    </xf>
    <xf numFmtId="0" fontId="9" fillId="33" borderId="63" xfId="0" applyFont="1" applyFill="1" applyBorder="1" applyAlignment="1">
      <alignment horizontal="left" vertical="center" wrapText="1"/>
    </xf>
    <xf numFmtId="0" fontId="5" fillId="33" borderId="47" xfId="0" applyFont="1" applyFill="1" applyBorder="1" applyAlignment="1">
      <alignment horizontal="center" vertical="center" wrapText="1"/>
    </xf>
    <xf numFmtId="3" fontId="5" fillId="33" borderId="47" xfId="0" applyNumberFormat="1" applyFont="1" applyFill="1" applyBorder="1" applyAlignment="1">
      <alignment horizontal="center" vertical="center"/>
    </xf>
    <xf numFmtId="3" fontId="9" fillId="33" borderId="48" xfId="0" applyNumberFormat="1" applyFont="1" applyFill="1" applyBorder="1" applyAlignment="1">
      <alignment horizontal="center" vertical="center" wrapText="1"/>
    </xf>
    <xf numFmtId="0" fontId="4" fillId="0" borderId="64"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xf>
    <xf numFmtId="0" fontId="4" fillId="0" borderId="68" xfId="0" applyFont="1" applyBorder="1" applyAlignment="1">
      <alignment horizontal="center" vertical="center" wrapText="1"/>
    </xf>
    <xf numFmtId="0" fontId="4" fillId="0" borderId="42" xfId="0" applyFont="1" applyBorder="1" applyAlignment="1">
      <alignment horizontal="left" vertical="center" wrapText="1"/>
    </xf>
    <xf numFmtId="4" fontId="4" fillId="0" borderId="56" xfId="0" applyNumberFormat="1" applyFont="1" applyBorder="1" applyAlignment="1">
      <alignment horizontal="center" vertical="center" wrapText="1"/>
    </xf>
    <xf numFmtId="0" fontId="4" fillId="0" borderId="43" xfId="0" applyFont="1" applyBorder="1" applyAlignment="1">
      <alignment horizontal="center" vertical="center"/>
    </xf>
    <xf numFmtId="0" fontId="4" fillId="0" borderId="41" xfId="0" applyFont="1" applyBorder="1" applyAlignment="1">
      <alignment/>
    </xf>
    <xf numFmtId="0" fontId="4" fillId="0" borderId="45" xfId="0" applyFont="1" applyBorder="1" applyAlignment="1">
      <alignment/>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7" xfId="0" applyFont="1" applyBorder="1" applyAlignment="1">
      <alignment/>
    </xf>
    <xf numFmtId="0" fontId="4" fillId="0" borderId="48" xfId="0" applyFont="1" applyBorder="1" applyAlignment="1">
      <alignment/>
    </xf>
    <xf numFmtId="0" fontId="6" fillId="0" borderId="0" xfId="0" applyFont="1" applyAlignment="1">
      <alignment wrapText="1"/>
    </xf>
    <xf numFmtId="0" fontId="5" fillId="0" borderId="0" xfId="0" applyFont="1" applyAlignment="1">
      <alignment wrapText="1"/>
    </xf>
    <xf numFmtId="0" fontId="5" fillId="0" borderId="0" xfId="0" applyFont="1" applyAlignment="1">
      <alignment horizontal="right" wrapText="1"/>
    </xf>
    <xf numFmtId="0" fontId="5" fillId="0" borderId="0" xfId="0" applyFont="1" applyBorder="1" applyAlignment="1">
      <alignment wrapText="1"/>
    </xf>
    <xf numFmtId="0" fontId="9" fillId="33" borderId="16" xfId="0" applyFont="1" applyFill="1" applyBorder="1" applyAlignment="1">
      <alignment horizontal="right" vertical="center" wrapText="1"/>
    </xf>
    <xf numFmtId="175" fontId="0" fillId="0" borderId="0" xfId="42" applyNumberFormat="1" applyFont="1" applyFill="1" applyBorder="1" applyAlignment="1" applyProtection="1">
      <alignment wrapText="1"/>
      <protection/>
    </xf>
    <xf numFmtId="0" fontId="0" fillId="0" borderId="0" xfId="0" applyFont="1" applyAlignment="1">
      <alignment wrapText="1"/>
    </xf>
    <xf numFmtId="14" fontId="0" fillId="0" borderId="0" xfId="0" applyNumberFormat="1" applyFont="1" applyAlignment="1">
      <alignment wrapText="1"/>
    </xf>
    <xf numFmtId="0" fontId="0" fillId="0" borderId="0" xfId="0" applyAlignment="1">
      <alignment wrapText="1"/>
    </xf>
    <xf numFmtId="49" fontId="28" fillId="33" borderId="16" xfId="0" applyNumberFormat="1" applyFont="1" applyFill="1" applyBorder="1" applyAlignment="1">
      <alignment horizontal="center" vertical="center" wrapText="1"/>
    </xf>
    <xf numFmtId="0" fontId="0" fillId="0" borderId="0" xfId="0" applyBorder="1" applyAlignment="1">
      <alignment/>
    </xf>
    <xf numFmtId="0" fontId="6" fillId="0" borderId="0" xfId="0" applyFont="1" applyBorder="1" applyAlignment="1">
      <alignment horizontal="center"/>
    </xf>
    <xf numFmtId="0" fontId="6" fillId="0" borderId="3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34" xfId="0" applyFont="1" applyBorder="1" applyAlignment="1">
      <alignment horizontal="center" vertical="center" wrapText="1"/>
    </xf>
    <xf numFmtId="0" fontId="9" fillId="0" borderId="0" xfId="0" applyFont="1" applyBorder="1" applyAlignment="1">
      <alignment horizontal="center" vertical="center" wrapText="1"/>
    </xf>
    <xf numFmtId="173" fontId="9" fillId="0" borderId="33" xfId="0" applyNumberFormat="1" applyFont="1" applyBorder="1" applyAlignment="1">
      <alignment horizontal="center" vertical="center" wrapText="1"/>
    </xf>
    <xf numFmtId="0" fontId="9" fillId="0" borderId="31" xfId="0" applyFont="1" applyBorder="1" applyAlignment="1">
      <alignment horizontal="center" vertical="center" wrapText="1"/>
    </xf>
    <xf numFmtId="3" fontId="9" fillId="34" borderId="70" xfId="0" applyNumberFormat="1" applyFont="1" applyFill="1" applyBorder="1" applyAlignment="1">
      <alignment horizontal="center" vertical="center" wrapText="1"/>
    </xf>
    <xf numFmtId="3" fontId="9" fillId="34" borderId="31" xfId="0" applyNumberFormat="1" applyFont="1" applyFill="1" applyBorder="1" applyAlignment="1">
      <alignment horizontal="center" vertical="center" wrapText="1"/>
    </xf>
    <xf numFmtId="49" fontId="9" fillId="0" borderId="71" xfId="0" applyNumberFormat="1" applyFont="1" applyBorder="1" applyAlignment="1">
      <alignment horizontal="center" vertical="center" wrapText="1"/>
    </xf>
    <xf numFmtId="0" fontId="9" fillId="0" borderId="34"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2" xfId="0" applyFont="1" applyBorder="1" applyAlignment="1">
      <alignment horizontal="center" vertical="center" wrapText="1"/>
    </xf>
    <xf numFmtId="0" fontId="5" fillId="0" borderId="0" xfId="0" applyFont="1" applyBorder="1" applyAlignment="1">
      <alignment horizontal="left" vertical="center" wrapText="1"/>
    </xf>
    <xf numFmtId="0" fontId="4" fillId="0" borderId="73" xfId="0" applyFont="1" applyBorder="1" applyAlignment="1">
      <alignment horizontal="center"/>
    </xf>
    <xf numFmtId="0" fontId="9" fillId="0" borderId="33" xfId="0" applyFont="1" applyBorder="1" applyAlignment="1">
      <alignment horizontal="center" vertical="center" wrapText="1"/>
    </xf>
    <xf numFmtId="0" fontId="9" fillId="0" borderId="74" xfId="0" applyFont="1" applyBorder="1" applyAlignment="1">
      <alignment horizontal="center" vertical="center" wrapText="1"/>
    </xf>
    <xf numFmtId="0" fontId="6" fillId="0" borderId="0" xfId="0" applyFont="1" applyBorder="1" applyAlignment="1">
      <alignment/>
    </xf>
    <xf numFmtId="0" fontId="6" fillId="0" borderId="64" xfId="55" applyFont="1" applyBorder="1" applyAlignment="1">
      <alignment horizontal="center" vertical="center" wrapText="1"/>
      <protection/>
    </xf>
    <xf numFmtId="0" fontId="6" fillId="0" borderId="67" xfId="55" applyFont="1" applyBorder="1" applyAlignment="1">
      <alignment horizontal="center" vertical="center" wrapText="1"/>
      <protection/>
    </xf>
    <xf numFmtId="0" fontId="6" fillId="0" borderId="65" xfId="55" applyFont="1" applyBorder="1" applyAlignment="1">
      <alignment horizontal="center" vertical="center" wrapText="1"/>
      <protection/>
    </xf>
    <xf numFmtId="0" fontId="6" fillId="0" borderId="31" xfId="55" applyFont="1" applyBorder="1" applyAlignment="1">
      <alignment horizontal="center" vertical="center" wrapText="1"/>
      <protection/>
    </xf>
    <xf numFmtId="0" fontId="6" fillId="0" borderId="65"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174" fontId="19" fillId="0" borderId="0" xfId="0" applyNumberFormat="1"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center"/>
    </xf>
    <xf numFmtId="0" fontId="20" fillId="0" borderId="0" xfId="0" applyFont="1" applyBorder="1" applyAlignment="1">
      <alignment horizontal="center"/>
    </xf>
    <xf numFmtId="0" fontId="16" fillId="0" borderId="0" xfId="0" applyFont="1" applyBorder="1" applyAlignment="1">
      <alignment horizontal="center"/>
    </xf>
    <xf numFmtId="0" fontId="23" fillId="0" borderId="0" xfId="0" applyFont="1" applyBorder="1" applyAlignment="1">
      <alignment horizontal="center" wrapText="1"/>
    </xf>
    <xf numFmtId="2" fontId="6" fillId="0" borderId="78" xfId="0" applyNumberFormat="1" applyFont="1" applyBorder="1" applyAlignment="1">
      <alignment horizontal="center" vertical="center" wrapText="1"/>
    </xf>
    <xf numFmtId="0" fontId="6" fillId="0" borderId="79" xfId="0" applyFont="1" applyBorder="1" applyAlignment="1">
      <alignment horizontal="center" vertical="center" wrapText="1"/>
    </xf>
    <xf numFmtId="0" fontId="4" fillId="0" borderId="15" xfId="0" applyFont="1" applyBorder="1" applyAlignment="1">
      <alignment horizontal="left" vertical="center"/>
    </xf>
    <xf numFmtId="0" fontId="4" fillId="0" borderId="0" xfId="0" applyFont="1" applyBorder="1" applyAlignment="1">
      <alignment horizontal="left"/>
    </xf>
    <xf numFmtId="0" fontId="23" fillId="0" borderId="0" xfId="0" applyFont="1" applyBorder="1" applyAlignment="1">
      <alignment horizontal="center"/>
    </xf>
    <xf numFmtId="0" fontId="6" fillId="0" borderId="0" xfId="0" applyFont="1" applyBorder="1" applyAlignment="1">
      <alignment/>
    </xf>
    <xf numFmtId="0" fontId="4" fillId="0" borderId="58" xfId="0" applyFont="1" applyBorder="1" applyAlignment="1">
      <alignment horizontal="center" vertical="center"/>
    </xf>
    <xf numFmtId="0" fontId="4" fillId="0" borderId="80" xfId="0" applyFont="1" applyBorder="1" applyAlignment="1">
      <alignment horizontal="center" vertical="center"/>
    </xf>
    <xf numFmtId="0" fontId="6" fillId="0" borderId="60"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xf>
    <xf numFmtId="0" fontId="6" fillId="0" borderId="0" xfId="0" applyFont="1" applyBorder="1" applyAlignment="1">
      <alignment horizontal="right"/>
    </xf>
    <xf numFmtId="0" fontId="26" fillId="0" borderId="0" xfId="0" applyFont="1" applyBorder="1" applyAlignment="1">
      <alignment horizontal="center"/>
    </xf>
    <xf numFmtId="0" fontId="4" fillId="0" borderId="33"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4"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1" xfId="0" applyFont="1" applyBorder="1" applyAlignment="1">
      <alignment horizontal="center" wrapText="1" shrinkToFit="1"/>
    </xf>
    <xf numFmtId="0" fontId="4" fillId="0" borderId="31" xfId="0" applyFont="1" applyBorder="1" applyAlignment="1">
      <alignment horizontal="center" vertical="center" wrapText="1" shrinkToFit="1"/>
    </xf>
    <xf numFmtId="0" fontId="4" fillId="0" borderId="31" xfId="0" applyFont="1" applyBorder="1" applyAlignment="1">
      <alignment horizontal="center" vertical="center"/>
    </xf>
    <xf numFmtId="0" fontId="4" fillId="0" borderId="0" xfId="0" applyFont="1" applyBorder="1" applyAlignment="1">
      <alignment horizontal="left" vertical="center"/>
    </xf>
    <xf numFmtId="14"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33" borderId="16" xfId="0" applyFont="1" applyFill="1" applyBorder="1" applyAlignment="1">
      <alignment horizontal="right"/>
    </xf>
    <xf numFmtId="0" fontId="9" fillId="0" borderId="0" xfId="0" applyFont="1" applyAlignment="1">
      <alignment horizontal="center"/>
    </xf>
    <xf numFmtId="49" fontId="18" fillId="0" borderId="16" xfId="0" applyNumberFormat="1" applyFont="1" applyFill="1" applyBorder="1" applyAlignment="1">
      <alignment horizontal="center" vertical="center"/>
    </xf>
    <xf numFmtId="0" fontId="18" fillId="0" borderId="16" xfId="0" applyFont="1" applyFill="1" applyBorder="1" applyAlignment="1">
      <alignment horizontal="center" vertical="center"/>
    </xf>
    <xf numFmtId="0" fontId="30" fillId="33" borderId="16" xfId="0" applyFont="1" applyFill="1" applyBorder="1" applyAlignment="1">
      <alignment horizontal="center" vertical="center"/>
    </xf>
    <xf numFmtId="0" fontId="5" fillId="33" borderId="16" xfId="0" applyFont="1" applyFill="1" applyBorder="1" applyAlignment="1">
      <alignment horizontal="center" vertical="center" wrapText="1"/>
    </xf>
    <xf numFmtId="49" fontId="4" fillId="33" borderId="16" xfId="0" applyNumberFormat="1" applyFont="1" applyFill="1" applyBorder="1" applyAlignment="1">
      <alignment horizontal="center" vertical="center" wrapText="1"/>
    </xf>
    <xf numFmtId="0" fontId="5" fillId="0" borderId="16" xfId="0" applyFont="1" applyBorder="1" applyAlignment="1">
      <alignment horizontal="center" wrapText="1"/>
    </xf>
    <xf numFmtId="0" fontId="5" fillId="0" borderId="16" xfId="0" applyFont="1" applyBorder="1" applyAlignment="1">
      <alignment horizontal="center"/>
    </xf>
    <xf numFmtId="0" fontId="5" fillId="0" borderId="16" xfId="0" applyFont="1" applyBorder="1" applyAlignment="1">
      <alignment horizontal="right"/>
    </xf>
    <xf numFmtId="0" fontId="9" fillId="0" borderId="0" xfId="0" applyFont="1" applyBorder="1" applyAlignment="1">
      <alignment horizontal="center"/>
    </xf>
    <xf numFmtId="0" fontId="5" fillId="0" borderId="0" xfId="0" applyFont="1" applyAlignment="1">
      <alignment horizontal="center" vertical="center" wrapText="1"/>
    </xf>
    <xf numFmtId="0" fontId="8" fillId="0" borderId="0" xfId="55" applyFont="1" applyBorder="1" applyAlignment="1">
      <alignment horizontal="center" vertical="center" wrapText="1"/>
      <protection/>
    </xf>
    <xf numFmtId="0" fontId="2" fillId="0" borderId="0" xfId="55" applyFont="1" applyBorder="1" applyAlignment="1">
      <alignment horizontal="center"/>
      <protection/>
    </xf>
    <xf numFmtId="0" fontId="3" fillId="0" borderId="33" xfId="55" applyFont="1" applyBorder="1" applyAlignment="1">
      <alignment horizontal="center" vertical="center" wrapText="1"/>
      <protection/>
    </xf>
    <xf numFmtId="0" fontId="3" fillId="0" borderId="31" xfId="55" applyFont="1" applyBorder="1" applyAlignment="1">
      <alignment horizontal="center" vertical="center" wrapText="1"/>
      <protection/>
    </xf>
    <xf numFmtId="0" fontId="3" fillId="0" borderId="34" xfId="55" applyFont="1" applyBorder="1" applyAlignment="1">
      <alignment horizontal="center" vertical="center" wrapText="1"/>
      <protection/>
    </xf>
    <xf numFmtId="0" fontId="3" fillId="33" borderId="15" xfId="55" applyFont="1" applyFill="1" applyBorder="1" applyAlignment="1">
      <alignment horizontal="left" vertical="center" wrapText="1"/>
      <protection/>
    </xf>
    <xf numFmtId="0" fontId="12" fillId="33" borderId="16" xfId="55" applyFont="1" applyFill="1" applyBorder="1" applyAlignment="1">
      <alignment vertical="center" wrapText="1"/>
      <protection/>
    </xf>
    <xf numFmtId="0" fontId="12" fillId="33" borderId="16" xfId="55" applyFont="1" applyFill="1" applyBorder="1" applyAlignment="1">
      <alignment horizontal="center" vertical="center" wrapText="1"/>
      <protection/>
    </xf>
    <xf numFmtId="3" fontId="3" fillId="33" borderId="16" xfId="55" applyNumberFormat="1" applyFont="1" applyFill="1" applyBorder="1" applyAlignment="1">
      <alignment horizontal="center" vertical="center" wrapText="1"/>
      <protection/>
    </xf>
    <xf numFmtId="3" fontId="3" fillId="33" borderId="19" xfId="55" applyNumberFormat="1" applyFont="1" applyFill="1" applyBorder="1" applyAlignment="1">
      <alignment horizontal="center" vertical="center" wrapText="1"/>
      <protection/>
    </xf>
    <xf numFmtId="0" fontId="3" fillId="0" borderId="15" xfId="55" applyFont="1" applyBorder="1" applyAlignment="1">
      <alignment vertical="center" wrapText="1"/>
      <protection/>
    </xf>
    <xf numFmtId="0" fontId="3" fillId="0" borderId="16" xfId="55" applyFont="1" applyBorder="1" applyAlignment="1">
      <alignment horizontal="left" vertical="center" wrapText="1"/>
      <protection/>
    </xf>
    <xf numFmtId="0" fontId="3" fillId="0" borderId="16" xfId="55" applyFont="1" applyBorder="1" applyAlignment="1">
      <alignment horizontal="center" vertical="center" wrapText="1"/>
      <protection/>
    </xf>
    <xf numFmtId="3" fontId="3" fillId="34" borderId="16" xfId="55" applyNumberFormat="1" applyFont="1" applyFill="1" applyBorder="1" applyAlignment="1">
      <alignment horizontal="center" vertical="center" wrapText="1"/>
      <protection/>
    </xf>
    <xf numFmtId="3" fontId="3" fillId="34" borderId="19" xfId="55" applyNumberFormat="1" applyFont="1" applyFill="1" applyBorder="1" applyAlignment="1">
      <alignment horizontal="center" vertical="center" wrapText="1"/>
      <protection/>
    </xf>
    <xf numFmtId="0" fontId="2" fillId="0" borderId="0" xfId="55" applyFont="1" applyBorder="1" applyAlignment="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IR97"/>
  <sheetViews>
    <sheetView zoomScale="71" zoomScaleNormal="71" zoomScaleSheetLayoutView="42"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I14" sqref="I14"/>
    </sheetView>
  </sheetViews>
  <sheetFormatPr defaultColWidth="9.140625" defaultRowHeight="12.75"/>
  <cols>
    <col min="1" max="1" width="5.00390625" style="1" customWidth="1"/>
    <col min="2" max="2" width="18.421875" style="1" customWidth="1"/>
    <col min="3" max="3" width="103.00390625" style="1" customWidth="1"/>
    <col min="4" max="4" width="22.28125" style="1" customWidth="1"/>
    <col min="5" max="7" width="23.7109375" style="2" customWidth="1"/>
    <col min="8" max="8" width="23.7109375" style="3" customWidth="1"/>
    <col min="9" max="9" width="39.00390625" style="2" customWidth="1"/>
    <col min="10" max="10" width="12.421875" style="1" customWidth="1"/>
    <col min="11" max="11" width="9.140625" style="1" customWidth="1"/>
    <col min="12" max="12" width="12.28125" style="1" customWidth="1"/>
    <col min="13" max="13" width="13.421875" style="1" customWidth="1"/>
    <col min="14" max="15" width="15.140625" style="1" bestFit="1" customWidth="1"/>
    <col min="16" max="16384" width="9.140625" style="1" customWidth="1"/>
  </cols>
  <sheetData>
    <row r="1" spans="5:9" s="4" customFormat="1" ht="24" customHeight="1">
      <c r="E1" s="5"/>
      <c r="F1" s="5"/>
      <c r="G1" s="5"/>
      <c r="H1" s="6"/>
      <c r="I1" s="5"/>
    </row>
    <row r="2" spans="5:9" s="4" customFormat="1" ht="24" customHeight="1">
      <c r="E2" s="5"/>
      <c r="F2" s="5"/>
      <c r="G2" s="5"/>
      <c r="H2" s="6"/>
      <c r="I2" s="7" t="s">
        <v>0</v>
      </c>
    </row>
    <row r="3" spans="2:9" s="8" customFormat="1" ht="15.75">
      <c r="B3" s="9" t="s">
        <v>1</v>
      </c>
      <c r="C3" s="4" t="s">
        <v>2</v>
      </c>
      <c r="E3" s="10"/>
      <c r="F3" s="10"/>
      <c r="G3" s="10"/>
      <c r="H3" s="11"/>
      <c r="I3" s="10"/>
    </row>
    <row r="4" spans="2:9" s="8" customFormat="1" ht="15.75">
      <c r="B4" s="9" t="s">
        <v>3</v>
      </c>
      <c r="C4" s="12" t="s">
        <v>4</v>
      </c>
      <c r="E4" s="10"/>
      <c r="F4" s="10"/>
      <c r="G4" s="10"/>
      <c r="H4" s="11"/>
      <c r="I4" s="10"/>
    </row>
    <row r="5" spans="1:252" ht="15.75">
      <c r="A5"/>
      <c r="B5" s="13"/>
      <c r="C5"/>
      <c r="D5"/>
      <c r="E5" s="14"/>
      <c r="F5" s="10"/>
      <c r="G5" s="10"/>
      <c r="H5" s="11"/>
      <c r="I5" s="14"/>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row>
    <row r="6" spans="2:9" s="4" customFormat="1" ht="24" customHeight="1">
      <c r="B6" s="506" t="s">
        <v>826</v>
      </c>
      <c r="C6" s="506"/>
      <c r="D6" s="506"/>
      <c r="E6" s="506"/>
      <c r="F6" s="506"/>
      <c r="G6" s="506"/>
      <c r="H6" s="506"/>
      <c r="I6" s="506"/>
    </row>
    <row r="9" spans="2:9" ht="15.75">
      <c r="B9" s="4"/>
      <c r="C9" s="4"/>
      <c r="D9" s="4"/>
      <c r="E9" s="5"/>
      <c r="F9" s="5"/>
      <c r="G9" s="5"/>
      <c r="H9" s="6"/>
      <c r="I9" s="15" t="s">
        <v>5</v>
      </c>
    </row>
    <row r="10" spans="2:9" ht="44.25" customHeight="1">
      <c r="B10" s="507" t="s">
        <v>6</v>
      </c>
      <c r="C10" s="508" t="s">
        <v>7</v>
      </c>
      <c r="D10" s="508" t="s">
        <v>8</v>
      </c>
      <c r="E10" s="508" t="s">
        <v>823</v>
      </c>
      <c r="F10" s="508" t="s">
        <v>825</v>
      </c>
      <c r="G10" s="509" t="s">
        <v>824</v>
      </c>
      <c r="H10" s="509"/>
      <c r="I10" s="510" t="s">
        <v>922</v>
      </c>
    </row>
    <row r="11" spans="2:9" ht="38.25" customHeight="1">
      <c r="B11" s="507"/>
      <c r="C11" s="508"/>
      <c r="D11" s="508"/>
      <c r="E11" s="508"/>
      <c r="F11" s="508"/>
      <c r="G11" s="16" t="s">
        <v>9</v>
      </c>
      <c r="H11" s="17" t="s">
        <v>10</v>
      </c>
      <c r="I11" s="510"/>
    </row>
    <row r="12" spans="2:9" s="18" customFormat="1" ht="21" customHeight="1">
      <c r="B12" s="19">
        <v>1</v>
      </c>
      <c r="C12" s="20">
        <v>2</v>
      </c>
      <c r="D12" s="20">
        <v>3</v>
      </c>
      <c r="E12" s="20">
        <v>4</v>
      </c>
      <c r="F12" s="20">
        <v>5</v>
      </c>
      <c r="G12" s="20">
        <v>6</v>
      </c>
      <c r="H12" s="21">
        <v>7</v>
      </c>
      <c r="I12" s="22">
        <v>8</v>
      </c>
    </row>
    <row r="13" spans="2:9" s="23" customFormat="1" ht="34.5" customHeight="1">
      <c r="B13" s="24"/>
      <c r="C13" s="25" t="s">
        <v>11</v>
      </c>
      <c r="D13" s="370"/>
      <c r="E13" s="371"/>
      <c r="F13" s="371"/>
      <c r="G13" s="371"/>
      <c r="H13" s="372"/>
      <c r="I13" s="373"/>
    </row>
    <row r="14" spans="2:10" s="27" customFormat="1" ht="34.5" customHeight="1">
      <c r="B14" s="28" t="s">
        <v>12</v>
      </c>
      <c r="C14" s="29" t="s">
        <v>13</v>
      </c>
      <c r="D14" s="374">
        <v>1001</v>
      </c>
      <c r="E14" s="375">
        <f>E15+E22+E29+E30</f>
        <v>431598</v>
      </c>
      <c r="F14" s="375">
        <f>F15+F22+F29+F30</f>
        <v>443371</v>
      </c>
      <c r="G14" s="375">
        <f>G15+G22+G29+G30</f>
        <v>443371</v>
      </c>
      <c r="H14" s="376">
        <f>H15+H22+H29+H30</f>
        <v>393150</v>
      </c>
      <c r="I14" s="377">
        <f>H14/G14*100</f>
        <v>88.67291726342049</v>
      </c>
      <c r="J14" s="30"/>
    </row>
    <row r="15" spans="2:10" s="23" customFormat="1" ht="34.5" customHeight="1">
      <c r="B15" s="24">
        <v>60</v>
      </c>
      <c r="C15" s="25" t="s">
        <v>14</v>
      </c>
      <c r="D15" s="370">
        <v>1002</v>
      </c>
      <c r="E15" s="378">
        <f>+E16+E17+E18+E19+E20+E21</f>
        <v>3109</v>
      </c>
      <c r="F15" s="378">
        <f>+F16+F17+F18+F19+F20+F21</f>
        <v>0</v>
      </c>
      <c r="G15" s="378">
        <f>+G16+G17+G18+G19+G20+G21</f>
        <v>0</v>
      </c>
      <c r="H15" s="378">
        <f>+H16+H17+H18+H19+H20+H21</f>
        <v>0</v>
      </c>
      <c r="I15" s="373"/>
      <c r="J15" s="33"/>
    </row>
    <row r="16" spans="2:10" s="23" customFormat="1" ht="34.5" customHeight="1">
      <c r="B16" s="34">
        <v>600</v>
      </c>
      <c r="C16" s="35" t="s">
        <v>15</v>
      </c>
      <c r="D16" s="379">
        <v>1003</v>
      </c>
      <c r="E16" s="378"/>
      <c r="F16" s="378"/>
      <c r="G16" s="378"/>
      <c r="H16" s="380"/>
      <c r="I16" s="373"/>
      <c r="J16" s="37"/>
    </row>
    <row r="17" spans="2:13" s="23" customFormat="1" ht="34.5" customHeight="1">
      <c r="B17" s="34">
        <v>601</v>
      </c>
      <c r="C17" s="35" t="s">
        <v>16</v>
      </c>
      <c r="D17" s="379">
        <v>1004</v>
      </c>
      <c r="E17" s="381"/>
      <c r="F17" s="378"/>
      <c r="G17" s="378"/>
      <c r="H17" s="380"/>
      <c r="I17" s="373"/>
      <c r="J17" s="369"/>
      <c r="L17" s="33"/>
      <c r="M17" s="33"/>
    </row>
    <row r="18" spans="2:10" s="23" customFormat="1" ht="34.5" customHeight="1">
      <c r="B18" s="34">
        <v>602</v>
      </c>
      <c r="C18" s="35" t="s">
        <v>17</v>
      </c>
      <c r="D18" s="379">
        <v>1005</v>
      </c>
      <c r="E18" s="381"/>
      <c r="F18" s="378"/>
      <c r="G18" s="378"/>
      <c r="H18" s="380"/>
      <c r="I18" s="373"/>
      <c r="J18" s="38"/>
    </row>
    <row r="19" spans="2:9" s="23" customFormat="1" ht="34.5" customHeight="1">
      <c r="B19" s="34">
        <v>603</v>
      </c>
      <c r="C19" s="35" t="s">
        <v>18</v>
      </c>
      <c r="D19" s="379">
        <v>1006</v>
      </c>
      <c r="E19" s="378"/>
      <c r="F19" s="378"/>
      <c r="G19" s="378"/>
      <c r="H19" s="380"/>
      <c r="I19" s="373"/>
    </row>
    <row r="20" spans="2:12" s="23" customFormat="1" ht="34.5" customHeight="1">
      <c r="B20" s="34">
        <v>604</v>
      </c>
      <c r="C20" s="35" t="s">
        <v>19</v>
      </c>
      <c r="D20" s="379">
        <v>1007</v>
      </c>
      <c r="E20" s="378">
        <v>3109</v>
      </c>
      <c r="F20" s="378"/>
      <c r="G20" s="378"/>
      <c r="H20" s="382"/>
      <c r="I20" s="373"/>
      <c r="L20" s="33"/>
    </row>
    <row r="21" spans="2:13" s="23" customFormat="1" ht="34.5" customHeight="1">
      <c r="B21" s="34">
        <v>605</v>
      </c>
      <c r="C21" s="35" t="s">
        <v>20</v>
      </c>
      <c r="D21" s="379">
        <v>1008</v>
      </c>
      <c r="E21" s="378"/>
      <c r="F21" s="378"/>
      <c r="G21" s="378"/>
      <c r="H21" s="380"/>
      <c r="I21" s="373"/>
      <c r="M21" s="366"/>
    </row>
    <row r="22" spans="2:14" s="23" customFormat="1" ht="34.5" customHeight="1">
      <c r="B22" s="28">
        <v>61</v>
      </c>
      <c r="C22" s="29" t="s">
        <v>21</v>
      </c>
      <c r="D22" s="374">
        <v>1009</v>
      </c>
      <c r="E22" s="375">
        <f>E23+E24+E25+E26+E27+E28</f>
        <v>423854</v>
      </c>
      <c r="F22" s="375">
        <f>F23+F24+F25+F26+F27+F28</f>
        <v>439071</v>
      </c>
      <c r="G22" s="375">
        <f>G23+G24+G25+G26+G27+G28</f>
        <v>439071</v>
      </c>
      <c r="H22" s="376">
        <f>H23+H24+H25+H26+H27+H28</f>
        <v>391135</v>
      </c>
      <c r="I22" s="377">
        <f>H22/G22*100</f>
        <v>89.08240352926975</v>
      </c>
      <c r="N22" s="33"/>
    </row>
    <row r="23" spans="2:9" s="23" customFormat="1" ht="34.5" customHeight="1">
      <c r="B23" s="34">
        <v>610</v>
      </c>
      <c r="C23" s="35" t="s">
        <v>22</v>
      </c>
      <c r="D23" s="379">
        <v>1010</v>
      </c>
      <c r="E23" s="378"/>
      <c r="F23" s="378"/>
      <c r="G23" s="378"/>
      <c r="H23" s="380"/>
      <c r="I23" s="383"/>
    </row>
    <row r="24" spans="2:9" s="23" customFormat="1" ht="34.5" customHeight="1">
      <c r="B24" s="34">
        <v>611</v>
      </c>
      <c r="C24" s="35" t="s">
        <v>23</v>
      </c>
      <c r="D24" s="379">
        <v>1011</v>
      </c>
      <c r="E24" s="378"/>
      <c r="F24" s="378"/>
      <c r="G24" s="378"/>
      <c r="H24" s="380"/>
      <c r="I24" s="383"/>
    </row>
    <row r="25" spans="2:9" s="23" customFormat="1" ht="34.5" customHeight="1">
      <c r="B25" s="34">
        <v>612</v>
      </c>
      <c r="C25" s="35" t="s">
        <v>24</v>
      </c>
      <c r="D25" s="379">
        <v>1012</v>
      </c>
      <c r="E25" s="378"/>
      <c r="F25" s="378"/>
      <c r="G25" s="378"/>
      <c r="H25" s="380"/>
      <c r="I25" s="383"/>
    </row>
    <row r="26" spans="2:14" s="23" customFormat="1" ht="34.5" customHeight="1">
      <c r="B26" s="34">
        <v>613</v>
      </c>
      <c r="C26" s="35" t="s">
        <v>25</v>
      </c>
      <c r="D26" s="379">
        <v>1013</v>
      </c>
      <c r="E26" s="378"/>
      <c r="F26" s="378"/>
      <c r="G26" s="378"/>
      <c r="H26" s="380"/>
      <c r="I26" s="383"/>
      <c r="J26" s="369"/>
      <c r="L26" s="33"/>
      <c r="M26" s="33"/>
      <c r="N26" s="33"/>
    </row>
    <row r="27" spans="2:13" s="23" customFormat="1" ht="34.5" customHeight="1">
      <c r="B27" s="34">
        <v>614</v>
      </c>
      <c r="C27" s="35" t="s">
        <v>26</v>
      </c>
      <c r="D27" s="379">
        <v>1014</v>
      </c>
      <c r="E27" s="378">
        <v>423854</v>
      </c>
      <c r="F27" s="378">
        <v>439071</v>
      </c>
      <c r="G27" s="378">
        <v>439071</v>
      </c>
      <c r="H27" s="382">
        <v>391135</v>
      </c>
      <c r="I27" s="383">
        <f>H27/G27*100</f>
        <v>89.08240352926975</v>
      </c>
      <c r="L27" s="33"/>
      <c r="M27" s="33"/>
    </row>
    <row r="28" spans="2:9" s="23" customFormat="1" ht="34.5" customHeight="1">
      <c r="B28" s="34">
        <v>615</v>
      </c>
      <c r="C28" s="35" t="s">
        <v>27</v>
      </c>
      <c r="D28" s="379">
        <v>1015</v>
      </c>
      <c r="E28" s="371"/>
      <c r="F28" s="371"/>
      <c r="G28" s="371"/>
      <c r="H28" s="382"/>
      <c r="I28" s="383"/>
    </row>
    <row r="29" spans="2:13" s="23" customFormat="1" ht="34.5" customHeight="1">
      <c r="B29" s="34">
        <v>64</v>
      </c>
      <c r="C29" s="35" t="s">
        <v>28</v>
      </c>
      <c r="D29" s="379">
        <v>1016</v>
      </c>
      <c r="E29" s="378">
        <v>2858</v>
      </c>
      <c r="F29" s="378">
        <v>2500</v>
      </c>
      <c r="G29" s="378">
        <v>2500</v>
      </c>
      <c r="H29" s="382">
        <v>186</v>
      </c>
      <c r="I29" s="449">
        <f>H29/G29*100</f>
        <v>7.4399999999999995</v>
      </c>
      <c r="M29" s="33"/>
    </row>
    <row r="30" spans="2:13" s="23" customFormat="1" ht="34.5" customHeight="1">
      <c r="B30" s="34">
        <v>65</v>
      </c>
      <c r="C30" s="35" t="s">
        <v>29</v>
      </c>
      <c r="D30" s="379">
        <v>1017</v>
      </c>
      <c r="E30" s="378">
        <v>1777</v>
      </c>
      <c r="F30" s="378">
        <v>1800</v>
      </c>
      <c r="G30" s="378">
        <v>1800</v>
      </c>
      <c r="H30" s="382">
        <v>1829</v>
      </c>
      <c r="I30" s="449">
        <f>H30/G30*100</f>
        <v>101.61111111111111</v>
      </c>
      <c r="M30" s="366"/>
    </row>
    <row r="31" spans="2:13" s="23" customFormat="1" ht="34.5" customHeight="1">
      <c r="B31" s="24"/>
      <c r="C31" s="25" t="s">
        <v>30</v>
      </c>
      <c r="D31" s="121"/>
      <c r="E31" s="378"/>
      <c r="F31" s="378"/>
      <c r="G31" s="378"/>
      <c r="H31" s="380"/>
      <c r="I31" s="383"/>
      <c r="M31" s="33"/>
    </row>
    <row r="32" spans="2:15" s="23" customFormat="1" ht="39.75" customHeight="1">
      <c r="B32" s="28" t="s">
        <v>31</v>
      </c>
      <c r="C32" s="29" t="s">
        <v>32</v>
      </c>
      <c r="D32" s="374">
        <v>1018</v>
      </c>
      <c r="E32" s="375">
        <f>E33-E34-E35+E36+E37+E38+E39+E40+E41+E42+E43</f>
        <v>455931</v>
      </c>
      <c r="F32" s="375">
        <f>F33-F34-F35+F36+F37+F38+F39+F40+F41+F42+F43</f>
        <v>469924</v>
      </c>
      <c r="G32" s="375">
        <f>G33-G34-G35+G36+G37+G38+G39+G40+G41+G42+G43</f>
        <v>469924</v>
      </c>
      <c r="H32" s="376">
        <f>H33-H34-H35+H36+H37+H38+H39+H40+H41+H42+H43</f>
        <v>478783.10785</v>
      </c>
      <c r="I32" s="377">
        <f>H32/G32*100</f>
        <v>101.88522140814258</v>
      </c>
      <c r="K32" s="33"/>
      <c r="M32" s="366"/>
      <c r="O32" s="33"/>
    </row>
    <row r="33" spans="2:9" s="23" customFormat="1" ht="34.5" customHeight="1">
      <c r="B33" s="34">
        <v>50</v>
      </c>
      <c r="C33" s="35" t="s">
        <v>33</v>
      </c>
      <c r="D33" s="384">
        <v>1019</v>
      </c>
      <c r="E33" s="378"/>
      <c r="F33" s="378"/>
      <c r="G33" s="378"/>
      <c r="H33" s="380"/>
      <c r="I33" s="383"/>
    </row>
    <row r="34" spans="2:9" s="23" customFormat="1" ht="34.5" customHeight="1">
      <c r="B34" s="34">
        <v>62</v>
      </c>
      <c r="C34" s="35" t="s">
        <v>34</v>
      </c>
      <c r="D34" s="379">
        <v>1020</v>
      </c>
      <c r="E34" s="378">
        <v>40980</v>
      </c>
      <c r="F34" s="378">
        <v>34439</v>
      </c>
      <c r="G34" s="378">
        <v>34439</v>
      </c>
      <c r="H34" s="382">
        <f>(31584701.29+799416)/1000</f>
        <v>32384.11729</v>
      </c>
      <c r="I34" s="383">
        <f aca="true" t="shared" si="0" ref="I34:I43">H34/G34*100</f>
        <v>94.03326835854699</v>
      </c>
    </row>
    <row r="35" spans="2:9" s="23" customFormat="1" ht="34.5" customHeight="1">
      <c r="B35" s="34">
        <v>630</v>
      </c>
      <c r="C35" s="35" t="s">
        <v>35</v>
      </c>
      <c r="D35" s="384">
        <v>1021</v>
      </c>
      <c r="E35" s="371"/>
      <c r="F35" s="378"/>
      <c r="G35" s="378"/>
      <c r="H35" s="382"/>
      <c r="I35" s="383"/>
    </row>
    <row r="36" spans="2:9" s="23" customFormat="1" ht="34.5" customHeight="1">
      <c r="B36" s="34">
        <v>631</v>
      </c>
      <c r="C36" s="35" t="s">
        <v>36</v>
      </c>
      <c r="D36" s="379">
        <v>1022</v>
      </c>
      <c r="E36" s="378"/>
      <c r="F36" s="378"/>
      <c r="G36" s="378"/>
      <c r="H36" s="382"/>
      <c r="I36" s="383"/>
    </row>
    <row r="37" spans="2:11" s="23" customFormat="1" ht="34.5" customHeight="1">
      <c r="B37" s="34" t="s">
        <v>37</v>
      </c>
      <c r="C37" s="35" t="s">
        <v>38</v>
      </c>
      <c r="D37" s="379">
        <v>1023</v>
      </c>
      <c r="E37" s="378">
        <v>62013</v>
      </c>
      <c r="F37" s="378">
        <v>44000</v>
      </c>
      <c r="G37" s="378">
        <v>44000</v>
      </c>
      <c r="H37" s="382">
        <v>51634</v>
      </c>
      <c r="I37" s="383">
        <f t="shared" si="0"/>
        <v>117.35</v>
      </c>
      <c r="K37" s="33"/>
    </row>
    <row r="38" spans="2:11" s="23" customFormat="1" ht="34.5" customHeight="1">
      <c r="B38" s="34">
        <v>513</v>
      </c>
      <c r="C38" s="35" t="s">
        <v>39</v>
      </c>
      <c r="D38" s="379">
        <v>1024</v>
      </c>
      <c r="E38" s="378">
        <v>63930</v>
      </c>
      <c r="F38" s="378">
        <v>61000</v>
      </c>
      <c r="G38" s="378">
        <v>61000</v>
      </c>
      <c r="H38" s="382">
        <v>60032</v>
      </c>
      <c r="I38" s="383">
        <f t="shared" si="0"/>
        <v>98.41311475409836</v>
      </c>
      <c r="K38" s="33"/>
    </row>
    <row r="39" spans="2:14" s="23" customFormat="1" ht="34.5" customHeight="1">
      <c r="B39" s="34">
        <v>52</v>
      </c>
      <c r="C39" s="35" t="s">
        <v>40</v>
      </c>
      <c r="D39" s="379">
        <v>1025</v>
      </c>
      <c r="E39" s="378">
        <v>191845</v>
      </c>
      <c r="F39" s="378">
        <v>244263</v>
      </c>
      <c r="G39" s="378">
        <v>244263</v>
      </c>
      <c r="H39" s="382">
        <f>245671431.57/1000</f>
        <v>245671.43157</v>
      </c>
      <c r="I39" s="383">
        <f>H39/G39*100</f>
        <v>100.57660454919493</v>
      </c>
      <c r="K39" s="33"/>
      <c r="N39" s="33"/>
    </row>
    <row r="40" spans="2:11" s="23" customFormat="1" ht="34.5" customHeight="1">
      <c r="B40" s="34">
        <v>53</v>
      </c>
      <c r="C40" s="35" t="s">
        <v>41</v>
      </c>
      <c r="D40" s="379">
        <v>1026</v>
      </c>
      <c r="E40" s="378">
        <v>62825</v>
      </c>
      <c r="F40" s="378">
        <v>53000</v>
      </c>
      <c r="G40" s="378">
        <v>53000</v>
      </c>
      <c r="H40" s="382">
        <f>56942752.23/1000</f>
        <v>56942.75223</v>
      </c>
      <c r="I40" s="383">
        <f t="shared" si="0"/>
        <v>107.4391551509434</v>
      </c>
      <c r="K40" s="33"/>
    </row>
    <row r="41" spans="2:11" s="23" customFormat="1" ht="34.5" customHeight="1">
      <c r="B41" s="34">
        <v>540</v>
      </c>
      <c r="C41" s="35" t="s">
        <v>42</v>
      </c>
      <c r="D41" s="379">
        <v>1027</v>
      </c>
      <c r="E41" s="385">
        <v>60238</v>
      </c>
      <c r="F41" s="378">
        <v>59000</v>
      </c>
      <c r="G41" s="378">
        <v>59000</v>
      </c>
      <c r="H41" s="382">
        <f>76437871.99/1000</f>
        <v>76437.87199</v>
      </c>
      <c r="I41" s="383">
        <f t="shared" si="0"/>
        <v>129.55571523728813</v>
      </c>
      <c r="K41" s="33"/>
    </row>
    <row r="42" spans="2:11" s="23" customFormat="1" ht="34.5" customHeight="1">
      <c r="B42" s="34" t="s">
        <v>43</v>
      </c>
      <c r="C42" s="35" t="s">
        <v>44</v>
      </c>
      <c r="D42" s="379">
        <v>1028</v>
      </c>
      <c r="E42" s="378">
        <v>18833</v>
      </c>
      <c r="F42" s="378">
        <v>15000</v>
      </c>
      <c r="G42" s="378">
        <v>15000</v>
      </c>
      <c r="H42" s="385">
        <v>2</v>
      </c>
      <c r="I42" s="449">
        <f t="shared" si="0"/>
        <v>0.013333333333333334</v>
      </c>
      <c r="K42" s="33"/>
    </row>
    <row r="43" spans="2:11" s="42" customFormat="1" ht="34.5" customHeight="1">
      <c r="B43" s="34">
        <v>55</v>
      </c>
      <c r="C43" s="35" t="s">
        <v>45</v>
      </c>
      <c r="D43" s="379">
        <v>1029</v>
      </c>
      <c r="E43" s="386">
        <v>37227</v>
      </c>
      <c r="F43" s="386">
        <v>28100</v>
      </c>
      <c r="G43" s="386">
        <v>28100</v>
      </c>
      <c r="H43" s="387">
        <f>20447169.35/1000</f>
        <v>20447.16935</v>
      </c>
      <c r="I43" s="383">
        <f t="shared" si="0"/>
        <v>72.76572722419928</v>
      </c>
      <c r="K43" s="33"/>
    </row>
    <row r="44" spans="2:9" s="42" customFormat="1" ht="34.5" customHeight="1">
      <c r="B44" s="28"/>
      <c r="C44" s="29" t="s">
        <v>46</v>
      </c>
      <c r="D44" s="374">
        <v>1030</v>
      </c>
      <c r="E44" s="388">
        <f>IF(((E14-E32)&gt;0),E14-E32,0)</f>
        <v>0</v>
      </c>
      <c r="F44" s="388">
        <f>IF(((F14-F32)&gt;0),F14-F32,0)</f>
        <v>0</v>
      </c>
      <c r="G44" s="388">
        <f>IF(((G14-G32)&gt;0),G14-G32,0)</f>
        <v>0</v>
      </c>
      <c r="H44" s="389">
        <f>IF(((H14-H32)&gt;0),H14-H32,0)</f>
        <v>0</v>
      </c>
      <c r="I44" s="377"/>
    </row>
    <row r="45" spans="2:9" s="42" customFormat="1" ht="34.5" customHeight="1">
      <c r="B45" s="28"/>
      <c r="C45" s="29" t="s">
        <v>47</v>
      </c>
      <c r="D45" s="374">
        <v>1031</v>
      </c>
      <c r="E45" s="388">
        <f>IF((E32-E14&gt;0),E32-E14,0)</f>
        <v>24333</v>
      </c>
      <c r="F45" s="388">
        <f>IF((F32-F14&gt;0),F32-F14,0)</f>
        <v>26553</v>
      </c>
      <c r="G45" s="388">
        <f>IF((G32-G14&gt;0),G32-G14,0)</f>
        <v>26553</v>
      </c>
      <c r="H45" s="389">
        <f>IF((H32-H14&gt;0),H32-H14,0)</f>
        <v>85633.10784999997</v>
      </c>
      <c r="I45" s="377">
        <f>H45/G45*100</f>
        <v>322.4988055963543</v>
      </c>
    </row>
    <row r="46" spans="2:9" s="42" customFormat="1" ht="34.5" customHeight="1">
      <c r="B46" s="28">
        <v>66</v>
      </c>
      <c r="C46" s="29" t="s">
        <v>48</v>
      </c>
      <c r="D46" s="374">
        <v>1032</v>
      </c>
      <c r="E46" s="390">
        <f>E47+E52+E53</f>
        <v>12967</v>
      </c>
      <c r="F46" s="390">
        <f>F47+F52+F53</f>
        <v>14000</v>
      </c>
      <c r="G46" s="390">
        <f>G47+G52+G53</f>
        <v>14000</v>
      </c>
      <c r="H46" s="391">
        <f>H47+H52+H53</f>
        <v>15897.823460000001</v>
      </c>
      <c r="I46" s="377">
        <f>H46/G46*100</f>
        <v>113.55588185714286</v>
      </c>
    </row>
    <row r="47" spans="2:9" s="42" customFormat="1" ht="34.5" customHeight="1">
      <c r="B47" s="24" t="s">
        <v>49</v>
      </c>
      <c r="C47" s="25" t="s">
        <v>50</v>
      </c>
      <c r="D47" s="392">
        <v>1033</v>
      </c>
      <c r="E47" s="386"/>
      <c r="F47" s="386"/>
      <c r="G47" s="386"/>
      <c r="H47" s="393"/>
      <c r="I47" s="383"/>
    </row>
    <row r="48" spans="2:9" s="42" customFormat="1" ht="34.5" customHeight="1">
      <c r="B48" s="34">
        <v>660</v>
      </c>
      <c r="C48" s="35" t="s">
        <v>51</v>
      </c>
      <c r="D48" s="384">
        <v>1034</v>
      </c>
      <c r="E48" s="386"/>
      <c r="F48" s="386"/>
      <c r="G48" s="386"/>
      <c r="H48" s="393"/>
      <c r="I48" s="383"/>
    </row>
    <row r="49" spans="2:9" s="42" customFormat="1" ht="34.5" customHeight="1">
      <c r="B49" s="34">
        <v>661</v>
      </c>
      <c r="C49" s="35" t="s">
        <v>52</v>
      </c>
      <c r="D49" s="384">
        <v>1035</v>
      </c>
      <c r="E49" s="386"/>
      <c r="F49" s="394"/>
      <c r="G49" s="395"/>
      <c r="H49" s="393"/>
      <c r="I49" s="383"/>
    </row>
    <row r="50" spans="2:9" s="42" customFormat="1" ht="34.5" customHeight="1">
      <c r="B50" s="34">
        <v>665</v>
      </c>
      <c r="C50" s="35" t="s">
        <v>53</v>
      </c>
      <c r="D50" s="379">
        <v>1036</v>
      </c>
      <c r="E50" s="386"/>
      <c r="F50" s="386"/>
      <c r="G50" s="386"/>
      <c r="H50" s="393"/>
      <c r="I50" s="383"/>
    </row>
    <row r="51" spans="2:9" s="42" customFormat="1" ht="34.5" customHeight="1">
      <c r="B51" s="34">
        <v>669</v>
      </c>
      <c r="C51" s="35" t="s">
        <v>54</v>
      </c>
      <c r="D51" s="379">
        <v>1037</v>
      </c>
      <c r="E51" s="386"/>
      <c r="F51" s="386"/>
      <c r="G51" s="386"/>
      <c r="H51" s="393"/>
      <c r="I51" s="383"/>
    </row>
    <row r="52" spans="2:12" s="42" customFormat="1" ht="34.5" customHeight="1">
      <c r="B52" s="24">
        <v>662</v>
      </c>
      <c r="C52" s="25" t="s">
        <v>55</v>
      </c>
      <c r="D52" s="370">
        <v>1038</v>
      </c>
      <c r="E52" s="386">
        <v>12967</v>
      </c>
      <c r="F52" s="386">
        <v>14000</v>
      </c>
      <c r="G52" s="386">
        <v>14000</v>
      </c>
      <c r="H52" s="387">
        <f>+(14475071.71+1422751.75)/1000</f>
        <v>15897.823460000001</v>
      </c>
      <c r="I52" s="383">
        <f>H52/G52*100</f>
        <v>113.55588185714286</v>
      </c>
      <c r="L52" s="404"/>
    </row>
    <row r="53" spans="2:9" s="42" customFormat="1" ht="34.5" customHeight="1">
      <c r="B53" s="24" t="s">
        <v>56</v>
      </c>
      <c r="C53" s="25" t="s">
        <v>57</v>
      </c>
      <c r="D53" s="370">
        <v>1039</v>
      </c>
      <c r="E53" s="386"/>
      <c r="F53" s="378"/>
      <c r="G53" s="386"/>
      <c r="H53" s="380"/>
      <c r="I53" s="383"/>
    </row>
    <row r="54" spans="2:9" s="42" customFormat="1" ht="34.5" customHeight="1">
      <c r="B54" s="28">
        <v>56</v>
      </c>
      <c r="C54" s="29" t="s">
        <v>58</v>
      </c>
      <c r="D54" s="374">
        <v>1040</v>
      </c>
      <c r="E54" s="390">
        <f>E55+E60+E61</f>
        <v>1526</v>
      </c>
      <c r="F54" s="390">
        <f>F55+F60+F61</f>
        <v>1000</v>
      </c>
      <c r="G54" s="390">
        <f>G55+G60+G61</f>
        <v>1000</v>
      </c>
      <c r="H54" s="391">
        <f>H55+H60+H61</f>
        <v>3155</v>
      </c>
      <c r="I54" s="377">
        <f>H54/G54*100</f>
        <v>315.5</v>
      </c>
    </row>
    <row r="55" spans="2:9" ht="34.5" customHeight="1">
      <c r="B55" s="24" t="s">
        <v>59</v>
      </c>
      <c r="C55" s="25" t="s">
        <v>60</v>
      </c>
      <c r="D55" s="370">
        <v>1041</v>
      </c>
      <c r="E55" s="386"/>
      <c r="F55" s="386"/>
      <c r="G55" s="386"/>
      <c r="H55" s="393"/>
      <c r="I55" s="383"/>
    </row>
    <row r="56" spans="2:9" ht="34.5" customHeight="1">
      <c r="B56" s="34">
        <v>560</v>
      </c>
      <c r="C56" s="35" t="s">
        <v>61</v>
      </c>
      <c r="D56" s="384">
        <v>1042</v>
      </c>
      <c r="E56" s="386"/>
      <c r="F56" s="386"/>
      <c r="G56" s="386"/>
      <c r="H56" s="393"/>
      <c r="I56" s="383"/>
    </row>
    <row r="57" spans="2:9" ht="34.5" customHeight="1">
      <c r="B57" s="34">
        <v>561</v>
      </c>
      <c r="C57" s="35" t="s">
        <v>62</v>
      </c>
      <c r="D57" s="384">
        <v>1043</v>
      </c>
      <c r="E57" s="386"/>
      <c r="F57" s="386"/>
      <c r="G57" s="386"/>
      <c r="H57" s="393"/>
      <c r="I57" s="383"/>
    </row>
    <row r="58" spans="2:9" ht="34.5" customHeight="1">
      <c r="B58" s="34">
        <v>565</v>
      </c>
      <c r="C58" s="35" t="s">
        <v>63</v>
      </c>
      <c r="D58" s="384">
        <v>1044</v>
      </c>
      <c r="E58" s="386"/>
      <c r="F58" s="386"/>
      <c r="G58" s="386"/>
      <c r="H58" s="393"/>
      <c r="I58" s="383"/>
    </row>
    <row r="59" spans="2:9" ht="34.5" customHeight="1">
      <c r="B59" s="34" t="s">
        <v>64</v>
      </c>
      <c r="C59" s="35" t="s">
        <v>65</v>
      </c>
      <c r="D59" s="379">
        <v>1045</v>
      </c>
      <c r="E59" s="386"/>
      <c r="F59" s="386"/>
      <c r="G59" s="386"/>
      <c r="H59" s="393"/>
      <c r="I59" s="383"/>
    </row>
    <row r="60" spans="2:9" ht="34.5" customHeight="1">
      <c r="B60" s="34">
        <v>562</v>
      </c>
      <c r="C60" s="25" t="s">
        <v>66</v>
      </c>
      <c r="D60" s="370">
        <v>1046</v>
      </c>
      <c r="E60" s="386">
        <v>1526</v>
      </c>
      <c r="F60" s="386">
        <v>1000</v>
      </c>
      <c r="G60" s="386">
        <v>1000</v>
      </c>
      <c r="H60" s="387">
        <v>3155</v>
      </c>
      <c r="I60" s="383">
        <f>H60/G60*100</f>
        <v>315.5</v>
      </c>
    </row>
    <row r="61" spans="2:9" ht="34.5" customHeight="1">
      <c r="B61" s="24" t="s">
        <v>67</v>
      </c>
      <c r="C61" s="25" t="s">
        <v>68</v>
      </c>
      <c r="D61" s="370">
        <v>1047</v>
      </c>
      <c r="E61" s="386"/>
      <c r="F61" s="386"/>
      <c r="G61" s="386"/>
      <c r="H61" s="393"/>
      <c r="I61" s="383"/>
    </row>
    <row r="62" spans="2:11" ht="34.5" customHeight="1">
      <c r="B62" s="28"/>
      <c r="C62" s="29" t="s">
        <v>69</v>
      </c>
      <c r="D62" s="374">
        <v>1048</v>
      </c>
      <c r="E62" s="396">
        <f>IF((E46-E54)&gt;0,E46-E54,0)</f>
        <v>11441</v>
      </c>
      <c r="F62" s="396">
        <f>IF((F46-F54)&gt;0,F46-F54,0)</f>
        <v>13000</v>
      </c>
      <c r="G62" s="396">
        <f>IF((G46-G54)&gt;0,G46-G54,0)</f>
        <v>13000</v>
      </c>
      <c r="H62" s="397">
        <f>IF((H46-H54)&gt;0,H46-H54,0)</f>
        <v>12742.823460000001</v>
      </c>
      <c r="I62" s="377">
        <f>H62/G62*100</f>
        <v>98.02171892307695</v>
      </c>
      <c r="K62" s="136"/>
    </row>
    <row r="63" spans="2:9" ht="34.5" customHeight="1">
      <c r="B63" s="28"/>
      <c r="C63" s="29" t="s">
        <v>70</v>
      </c>
      <c r="D63" s="374">
        <v>1049</v>
      </c>
      <c r="E63" s="396">
        <f>IF((E54-E46)&gt;0,E54-E46,0)</f>
        <v>0</v>
      </c>
      <c r="F63" s="396">
        <f>IF((F54-F46)&gt;0,F54-F46,0)</f>
        <v>0</v>
      </c>
      <c r="G63" s="396">
        <f>IF((G54-G46)&gt;0,G54-G46,0)</f>
        <v>0</v>
      </c>
      <c r="H63" s="397">
        <f>IF((H54-H46)&gt;0,H54-H46,0)</f>
        <v>0</v>
      </c>
      <c r="I63" s="377"/>
    </row>
    <row r="64" spans="2:9" ht="34.5" customHeight="1">
      <c r="B64" s="34" t="s">
        <v>71</v>
      </c>
      <c r="C64" s="35" t="s">
        <v>72</v>
      </c>
      <c r="D64" s="379">
        <v>1050</v>
      </c>
      <c r="E64" s="386"/>
      <c r="F64" s="386"/>
      <c r="G64" s="386"/>
      <c r="H64" s="393">
        <v>31</v>
      </c>
      <c r="I64" s="383"/>
    </row>
    <row r="65" spans="2:9" ht="34.5" customHeight="1">
      <c r="B65" s="34" t="s">
        <v>73</v>
      </c>
      <c r="C65" s="35" t="s">
        <v>74</v>
      </c>
      <c r="D65" s="384">
        <v>1051</v>
      </c>
      <c r="E65" s="386">
        <v>14689</v>
      </c>
      <c r="F65" s="386">
        <v>8000</v>
      </c>
      <c r="G65" s="386">
        <v>8000</v>
      </c>
      <c r="H65" s="393"/>
      <c r="I65" s="383"/>
    </row>
    <row r="66" spans="2:9" ht="34.5" customHeight="1">
      <c r="B66" s="47" t="s">
        <v>75</v>
      </c>
      <c r="C66" s="48" t="s">
        <v>76</v>
      </c>
      <c r="D66" s="392">
        <v>1052</v>
      </c>
      <c r="E66" s="398">
        <v>4487</v>
      </c>
      <c r="F66" s="398">
        <v>6000</v>
      </c>
      <c r="G66" s="398">
        <v>6000</v>
      </c>
      <c r="H66" s="399">
        <v>3772</v>
      </c>
      <c r="I66" s="383">
        <f>H66/G66*100</f>
        <v>62.866666666666674</v>
      </c>
    </row>
    <row r="67" spans="2:9" ht="34.5" customHeight="1">
      <c r="B67" s="47" t="s">
        <v>77</v>
      </c>
      <c r="C67" s="48" t="s">
        <v>78</v>
      </c>
      <c r="D67" s="392">
        <v>1053</v>
      </c>
      <c r="E67" s="398">
        <v>2854</v>
      </c>
      <c r="F67" s="398">
        <v>1000</v>
      </c>
      <c r="G67" s="398">
        <v>1000</v>
      </c>
      <c r="H67" s="399">
        <v>641</v>
      </c>
      <c r="I67" s="383">
        <f>H67/G67*100</f>
        <v>64.1</v>
      </c>
    </row>
    <row r="68" spans="2:9" ht="34.5" customHeight="1">
      <c r="B68" s="49"/>
      <c r="C68" s="50" t="s">
        <v>79</v>
      </c>
      <c r="D68" s="400">
        <v>1054</v>
      </c>
      <c r="E68" s="396">
        <f>IF(((E44-E45+E62-E63+E64-E65+E66-E67)&gt;0),E44-E45+E62-E63+E64-E65+E66-E67,0)</f>
        <v>0</v>
      </c>
      <c r="F68" s="396">
        <f>IF(((F44-F45+F62-F63+F64-F65+F66-F67)&gt;0),F44-F45+F62-F63+F64-F65+F66-F67,0)</f>
        <v>0</v>
      </c>
      <c r="G68" s="396">
        <f>IF(((G44-G45+G62-G63+G64-G65+G66-G67)&gt;0),G44-G45+G62-G63+G64-G65+G66-G67,0)</f>
        <v>0</v>
      </c>
      <c r="H68" s="397">
        <f>IF(((H44-H45+H62-H63+H64-H65+H66-H67)&gt;0),H44-H45+H62-H63+H64-H65+H66-H67,0)</f>
        <v>0</v>
      </c>
      <c r="I68" s="377"/>
    </row>
    <row r="69" spans="2:9" ht="34.5" customHeight="1">
      <c r="B69" s="49"/>
      <c r="C69" s="50" t="s">
        <v>80</v>
      </c>
      <c r="D69" s="400">
        <v>1055</v>
      </c>
      <c r="E69" s="396">
        <f>IF(((E45-E44+E63-E62+E65-E64+E67-E66)&gt;0),E45-E44+E63-E62+E65-E64+E67-E66,0)</f>
        <v>25948</v>
      </c>
      <c r="F69" s="396">
        <f>IF(((F45-F44+F63-F62+F65-F64+F67-F66)&gt;0),F45-F44+F63-F62+F65-F64+F67-F66,0)</f>
        <v>16553</v>
      </c>
      <c r="G69" s="396">
        <f>IF(((G45-G44+G63-G62+G65-G64+G67-G66)&gt;0),G45-G44+G63-G62+G65-G64+G67-G66,0)</f>
        <v>16553</v>
      </c>
      <c r="H69" s="397">
        <f>IF(((H45-H44+H63-H62+H65-H64+H67-H66)&gt;0),H45-H44+H63-H62+H65-H64+H67-H66,0)</f>
        <v>69728.28438999997</v>
      </c>
      <c r="I69" s="377"/>
    </row>
    <row r="70" spans="2:9" ht="34.5" customHeight="1">
      <c r="B70" s="34" t="s">
        <v>81</v>
      </c>
      <c r="C70" s="35" t="s">
        <v>82</v>
      </c>
      <c r="D70" s="379">
        <v>1056</v>
      </c>
      <c r="E70" s="386"/>
      <c r="F70" s="386"/>
      <c r="G70" s="386"/>
      <c r="H70" s="393"/>
      <c r="I70" s="383"/>
    </row>
    <row r="71" spans="2:9" ht="34.5" customHeight="1">
      <c r="B71" s="34" t="s">
        <v>83</v>
      </c>
      <c r="C71" s="35" t="s">
        <v>84</v>
      </c>
      <c r="D71" s="384">
        <v>1057</v>
      </c>
      <c r="E71" s="386"/>
      <c r="F71" s="386"/>
      <c r="G71" s="386"/>
      <c r="H71" s="393">
        <v>42</v>
      </c>
      <c r="I71" s="383"/>
    </row>
    <row r="72" spans="2:9" ht="34.5" customHeight="1">
      <c r="B72" s="28"/>
      <c r="C72" s="29" t="s">
        <v>85</v>
      </c>
      <c r="D72" s="374">
        <v>1058</v>
      </c>
      <c r="E72" s="388">
        <f>IF(((E68-E69+E70-E71)&gt;0),E68-E69+E70-E71,0)</f>
        <v>0</v>
      </c>
      <c r="F72" s="388">
        <f>IF(((F68-F69+F70-F71)&gt;0),F68-F69+F70-F71,0)</f>
        <v>0</v>
      </c>
      <c r="G72" s="388">
        <f>IF(((G68-G69+G70-G71)&gt;0),G68-G69+G70-G71,0)</f>
        <v>0</v>
      </c>
      <c r="H72" s="389">
        <f>IF(((H68-H69+H70-H71)&gt;0),H68-H69+H70-H71,0)</f>
        <v>0</v>
      </c>
      <c r="I72" s="377"/>
    </row>
    <row r="73" spans="2:9" ht="34.5" customHeight="1">
      <c r="B73" s="28"/>
      <c r="C73" s="29" t="s">
        <v>86</v>
      </c>
      <c r="D73" s="374">
        <v>1059</v>
      </c>
      <c r="E73" s="388">
        <f>IF(((E69-E68+E71-E70)&gt;0),E69-E68+E71-E70,0)</f>
        <v>25948</v>
      </c>
      <c r="F73" s="388">
        <f>IF(((F69-F68+F71-F70)&gt;0),F69-F68+F71-F70,0)</f>
        <v>16553</v>
      </c>
      <c r="G73" s="388">
        <f>IF(((G69-G68+G71-G70)&gt;0),G69-G68+G71-G70,0)</f>
        <v>16553</v>
      </c>
      <c r="H73" s="389">
        <f>IF(((H69-H68+H71-H70)&gt;0),H69-H68+H71-H70,0)</f>
        <v>69770.28438999997</v>
      </c>
      <c r="I73" s="377"/>
    </row>
    <row r="74" spans="2:9" ht="34.5" customHeight="1">
      <c r="B74" s="34"/>
      <c r="C74" s="35" t="s">
        <v>87</v>
      </c>
      <c r="D74" s="379"/>
      <c r="E74" s="386"/>
      <c r="F74" s="386"/>
      <c r="G74" s="386"/>
      <c r="H74" s="393"/>
      <c r="I74" s="383"/>
    </row>
    <row r="75" spans="2:9" ht="34.5" customHeight="1">
      <c r="B75" s="34">
        <v>721</v>
      </c>
      <c r="C75" s="35" t="s">
        <v>88</v>
      </c>
      <c r="D75" s="379">
        <v>1060</v>
      </c>
      <c r="E75" s="386"/>
      <c r="F75" s="386"/>
      <c r="G75" s="386"/>
      <c r="H75" s="393"/>
      <c r="I75" s="383"/>
    </row>
    <row r="76" spans="2:9" ht="34.5" customHeight="1">
      <c r="B76" s="34" t="s">
        <v>89</v>
      </c>
      <c r="C76" s="35" t="s">
        <v>90</v>
      </c>
      <c r="D76" s="384">
        <v>1061</v>
      </c>
      <c r="E76" s="386">
        <v>1053</v>
      </c>
      <c r="F76" s="386">
        <v>4000</v>
      </c>
      <c r="G76" s="386">
        <v>4000</v>
      </c>
      <c r="H76" s="387"/>
      <c r="I76" s="383"/>
    </row>
    <row r="77" spans="2:9" ht="34.5" customHeight="1">
      <c r="B77" s="34" t="s">
        <v>89</v>
      </c>
      <c r="C77" s="35" t="s">
        <v>91</v>
      </c>
      <c r="D77" s="384">
        <v>1062</v>
      </c>
      <c r="E77" s="386">
        <v>3044</v>
      </c>
      <c r="F77" s="386"/>
      <c r="G77" s="386"/>
      <c r="H77" s="393"/>
      <c r="I77" s="383"/>
    </row>
    <row r="78" spans="2:9" ht="34.5" customHeight="1">
      <c r="B78" s="34">
        <v>723</v>
      </c>
      <c r="C78" s="35" t="s">
        <v>92</v>
      </c>
      <c r="D78" s="379">
        <v>1063</v>
      </c>
      <c r="E78" s="386"/>
      <c r="F78" s="386"/>
      <c r="G78" s="386"/>
      <c r="H78" s="393"/>
      <c r="I78" s="383"/>
    </row>
    <row r="79" spans="2:9" ht="34.5" customHeight="1">
      <c r="B79" s="28"/>
      <c r="C79" s="29" t="s">
        <v>93</v>
      </c>
      <c r="D79" s="374">
        <v>1064</v>
      </c>
      <c r="E79" s="388">
        <f>IF(((E72-E73-E75-E76+E77-E78)&gt;0),E72-E73-E75-E76+E77-E78,0)</f>
        <v>0</v>
      </c>
      <c r="F79" s="388">
        <f>IF(((F72-F73-F75-F76+F77-F78)&gt;0),F72-F73-F75-F76+F77-F78,0)</f>
        <v>0</v>
      </c>
      <c r="G79" s="388">
        <f>IF(((G72-G73-G75-G76+G77-G78)&gt;0),G72-G73-G75-G76+G77-G78,0)</f>
        <v>0</v>
      </c>
      <c r="H79" s="389">
        <f>IF(((H72-H73-H75-H76+H77-H78)&gt;0),H72-H73-H75-H76+H77-H78,0)</f>
        <v>0</v>
      </c>
      <c r="I79" s="377"/>
    </row>
    <row r="80" spans="2:9" ht="34.5" customHeight="1">
      <c r="B80" s="28"/>
      <c r="C80" s="29" t="s">
        <v>94</v>
      </c>
      <c r="D80" s="374">
        <v>1065</v>
      </c>
      <c r="E80" s="388">
        <f>IF(((E73-E72+E75+E76-E77+E78)&gt;0),E73-E72+E75+E76-E77+E78,0)</f>
        <v>23957</v>
      </c>
      <c r="F80" s="388">
        <f>IF(((F73-F72+F75+F76-F77+F78)&gt;0),F73-F72+F75+F76-F77+F78,0)</f>
        <v>20553</v>
      </c>
      <c r="G80" s="388">
        <f>IF(((G73-G72+G75+G76-G77+G78)&gt;0),G73-G72+G75+G76-G77+G78,0)</f>
        <v>20553</v>
      </c>
      <c r="H80" s="389">
        <f>IF(((H73-H72+H75+H76-H77+H78)&gt;0),H73-H72+H75+H76-H77+H78,0)</f>
        <v>69770.28438999997</v>
      </c>
      <c r="I80" s="377"/>
    </row>
    <row r="81" spans="2:9" ht="34.5" customHeight="1">
      <c r="B81" s="34"/>
      <c r="C81" s="35" t="s">
        <v>95</v>
      </c>
      <c r="D81" s="379">
        <v>1066</v>
      </c>
      <c r="E81" s="386"/>
      <c r="F81" s="386"/>
      <c r="G81" s="386"/>
      <c r="H81" s="393"/>
      <c r="I81" s="383"/>
    </row>
    <row r="82" spans="2:9" ht="34.5" customHeight="1">
      <c r="B82" s="34"/>
      <c r="C82" s="35" t="s">
        <v>96</v>
      </c>
      <c r="D82" s="379">
        <v>1067</v>
      </c>
      <c r="E82" s="386"/>
      <c r="F82" s="386"/>
      <c r="G82" s="386"/>
      <c r="H82" s="393"/>
      <c r="I82" s="383"/>
    </row>
    <row r="83" spans="2:9" ht="34.5" customHeight="1">
      <c r="B83" s="34"/>
      <c r="C83" s="35" t="s">
        <v>97</v>
      </c>
      <c r="D83" s="379">
        <v>1068</v>
      </c>
      <c r="E83" s="386"/>
      <c r="F83" s="386"/>
      <c r="G83" s="386"/>
      <c r="H83" s="393"/>
      <c r="I83" s="383"/>
    </row>
    <row r="84" spans="2:9" ht="34.5" customHeight="1">
      <c r="B84" s="34"/>
      <c r="C84" s="35" t="s">
        <v>98</v>
      </c>
      <c r="D84" s="379">
        <v>1069</v>
      </c>
      <c r="E84" s="386"/>
      <c r="F84" s="386"/>
      <c r="G84" s="386"/>
      <c r="H84" s="393"/>
      <c r="I84" s="383"/>
    </row>
    <row r="85" spans="2:9" ht="34.5" customHeight="1">
      <c r="B85" s="34"/>
      <c r="C85" s="35" t="s">
        <v>99</v>
      </c>
      <c r="D85" s="384"/>
      <c r="E85" s="386"/>
      <c r="F85" s="386"/>
      <c r="G85" s="386"/>
      <c r="H85" s="393"/>
      <c r="I85" s="383"/>
    </row>
    <row r="86" spans="2:9" ht="34.5" customHeight="1">
      <c r="B86" s="34"/>
      <c r="C86" s="35" t="s">
        <v>100</v>
      </c>
      <c r="D86" s="384">
        <v>1070</v>
      </c>
      <c r="E86" s="386"/>
      <c r="F86" s="386"/>
      <c r="G86" s="386"/>
      <c r="H86" s="393"/>
      <c r="I86" s="383"/>
    </row>
    <row r="87" spans="2:9" ht="34.5" customHeight="1">
      <c r="B87" s="51"/>
      <c r="C87" s="52" t="s">
        <v>101</v>
      </c>
      <c r="D87" s="401">
        <v>1071</v>
      </c>
      <c r="E87" s="402"/>
      <c r="F87" s="402"/>
      <c r="G87" s="402"/>
      <c r="H87" s="403"/>
      <c r="I87" s="383"/>
    </row>
    <row r="88" spans="4:5" ht="15.75">
      <c r="D88" s="55"/>
      <c r="E88" s="56"/>
    </row>
    <row r="89" spans="2:9" ht="18.75">
      <c r="B89" s="1" t="s">
        <v>839</v>
      </c>
      <c r="D89" s="55"/>
      <c r="E89" s="57"/>
      <c r="F89" s="58"/>
      <c r="G89" s="57" t="s">
        <v>102</v>
      </c>
      <c r="H89" s="59"/>
      <c r="I89" s="57"/>
    </row>
    <row r="90" ht="18.75">
      <c r="D90" s="60" t="s">
        <v>103</v>
      </c>
    </row>
    <row r="94" spans="3:9" ht="15.75">
      <c r="C94" s="61"/>
      <c r="E94" s="62"/>
      <c r="F94" s="62"/>
      <c r="G94" s="62"/>
      <c r="H94" s="63"/>
      <c r="I94" s="62"/>
    </row>
    <row r="95" spans="3:8" ht="15.75">
      <c r="C95" s="61"/>
      <c r="E95" s="62"/>
      <c r="F95" s="62"/>
      <c r="G95" s="62"/>
      <c r="H95" s="63"/>
    </row>
    <row r="96" spans="3:8" ht="15.75">
      <c r="C96" s="61"/>
      <c r="E96" s="62"/>
      <c r="F96" s="62"/>
      <c r="G96" s="62"/>
      <c r="H96" s="63"/>
    </row>
    <row r="97" ht="15.75">
      <c r="H97" s="63"/>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24" bottom="0.75" header="0.5118055555555555" footer="0.5118055555555555"/>
  <pageSetup fitToHeight="0" fitToWidth="1" horizontalDpi="600" verticalDpi="600" orientation="portrait" paperSize="9" scale="34"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B2:V34"/>
  <sheetViews>
    <sheetView zoomScale="75" zoomScaleNormal="75" zoomScalePageLayoutView="0" workbookViewId="0" topLeftCell="A1">
      <selection activeCell="A19" sqref="A19"/>
    </sheetView>
  </sheetViews>
  <sheetFormatPr defaultColWidth="9.140625" defaultRowHeight="12.75"/>
  <cols>
    <col min="1" max="1" width="9.140625" style="1" customWidth="1"/>
    <col min="2" max="2" width="31.7109375" style="1" customWidth="1"/>
    <col min="3" max="3" width="28.28125" style="1" customWidth="1"/>
    <col min="4" max="4" width="12.8515625" style="1" customWidth="1"/>
    <col min="5" max="5" width="16.7109375" style="1" customWidth="1"/>
    <col min="6" max="6" width="19.421875" style="1" customWidth="1"/>
    <col min="7" max="8" width="27.28125" style="1" customWidth="1"/>
    <col min="9" max="10" width="13.7109375" style="1" customWidth="1"/>
    <col min="11" max="11" width="16.57421875" style="1" customWidth="1"/>
    <col min="12" max="22" width="13.7109375" style="1" customWidth="1"/>
    <col min="23" max="16384" width="9.140625" style="1" customWidth="1"/>
  </cols>
  <sheetData>
    <row r="1" s="4" customFormat="1" ht="15"/>
    <row r="2" s="4" customFormat="1" ht="15">
      <c r="V2" s="69" t="s">
        <v>683</v>
      </c>
    </row>
    <row r="3" s="4" customFormat="1" ht="15"/>
    <row r="4" spans="2:3" s="4" customFormat="1" ht="15">
      <c r="B4" s="4" t="s">
        <v>1</v>
      </c>
      <c r="C4" s="8" t="s">
        <v>2</v>
      </c>
    </row>
    <row r="5" spans="2:3" s="4" customFormat="1" ht="15">
      <c r="B5" s="4" t="s">
        <v>3</v>
      </c>
      <c r="C5" s="261" t="s">
        <v>4</v>
      </c>
    </row>
    <row r="6" s="4" customFormat="1" ht="15">
      <c r="B6" s="4" t="s">
        <v>684</v>
      </c>
    </row>
    <row r="7" s="4" customFormat="1" ht="15"/>
    <row r="8" spans="2:22" s="4" customFormat="1" ht="20.25">
      <c r="B8" s="557" t="s">
        <v>685</v>
      </c>
      <c r="C8" s="557"/>
      <c r="D8" s="557"/>
      <c r="E8" s="557"/>
      <c r="F8" s="557"/>
      <c r="G8" s="557"/>
      <c r="H8" s="557"/>
      <c r="I8" s="557"/>
      <c r="J8" s="557"/>
      <c r="K8" s="557"/>
      <c r="L8" s="557"/>
      <c r="M8" s="557"/>
      <c r="N8" s="557"/>
      <c r="O8" s="557"/>
      <c r="P8" s="557"/>
      <c r="Q8" s="557"/>
      <c r="R8" s="557"/>
      <c r="S8" s="557"/>
      <c r="T8" s="557"/>
      <c r="U8" s="557"/>
      <c r="V8" s="557"/>
    </row>
    <row r="9" s="4" customFormat="1" ht="15"/>
    <row r="10" spans="2:22" s="4" customFormat="1" ht="38.25" customHeight="1">
      <c r="B10" s="565" t="s">
        <v>686</v>
      </c>
      <c r="C10" s="566" t="s">
        <v>687</v>
      </c>
      <c r="D10" s="567" t="s">
        <v>688</v>
      </c>
      <c r="E10" s="560" t="s">
        <v>689</v>
      </c>
      <c r="F10" s="560" t="s">
        <v>690</v>
      </c>
      <c r="G10" s="560" t="s">
        <v>691</v>
      </c>
      <c r="H10" s="560" t="s">
        <v>692</v>
      </c>
      <c r="I10" s="560" t="s">
        <v>693</v>
      </c>
      <c r="J10" s="560" t="s">
        <v>694</v>
      </c>
      <c r="K10" s="560" t="s">
        <v>695</v>
      </c>
      <c r="L10" s="560" t="s">
        <v>696</v>
      </c>
      <c r="M10" s="560" t="s">
        <v>697</v>
      </c>
      <c r="N10" s="560" t="s">
        <v>698</v>
      </c>
      <c r="O10" s="563" t="s">
        <v>699</v>
      </c>
      <c r="P10" s="563"/>
      <c r="Q10" s="563"/>
      <c r="R10" s="563"/>
      <c r="S10" s="563"/>
      <c r="T10" s="563"/>
      <c r="U10" s="563"/>
      <c r="V10" s="563"/>
    </row>
    <row r="11" spans="2:22" s="4" customFormat="1" ht="48.75" customHeight="1">
      <c r="B11" s="565"/>
      <c r="C11" s="566"/>
      <c r="D11" s="567"/>
      <c r="E11" s="560"/>
      <c r="F11" s="560"/>
      <c r="G11" s="560"/>
      <c r="H11" s="560"/>
      <c r="I11" s="560"/>
      <c r="J11" s="560"/>
      <c r="K11" s="560"/>
      <c r="L11" s="560"/>
      <c r="M11" s="560"/>
      <c r="N11" s="560"/>
      <c r="O11" s="53" t="s">
        <v>700</v>
      </c>
      <c r="P11" s="53" t="s">
        <v>701</v>
      </c>
      <c r="Q11" s="53" t="s">
        <v>702</v>
      </c>
      <c r="R11" s="53" t="s">
        <v>703</v>
      </c>
      <c r="S11" s="53" t="s">
        <v>704</v>
      </c>
      <c r="T11" s="53" t="s">
        <v>705</v>
      </c>
      <c r="U11" s="53" t="s">
        <v>706</v>
      </c>
      <c r="V11" s="277" t="s">
        <v>707</v>
      </c>
    </row>
    <row r="12" spans="2:22" s="4" customFormat="1" ht="15">
      <c r="B12" s="278" t="s">
        <v>708</v>
      </c>
      <c r="C12" s="279"/>
      <c r="D12" s="279"/>
      <c r="E12" s="279"/>
      <c r="F12" s="279"/>
      <c r="G12" s="279"/>
      <c r="H12" s="279"/>
      <c r="I12" s="279"/>
      <c r="J12" s="279"/>
      <c r="K12" s="279"/>
      <c r="L12" s="279"/>
      <c r="M12" s="279"/>
      <c r="N12" s="279"/>
      <c r="O12" s="279"/>
      <c r="P12" s="279"/>
      <c r="Q12" s="279"/>
      <c r="R12" s="279"/>
      <c r="S12" s="279"/>
      <c r="T12" s="279"/>
      <c r="U12" s="279"/>
      <c r="V12" s="280"/>
    </row>
    <row r="13" spans="2:22" s="4" customFormat="1" ht="15">
      <c r="B13" s="281" t="s">
        <v>709</v>
      </c>
      <c r="C13" s="152"/>
      <c r="D13" s="152"/>
      <c r="E13" s="152"/>
      <c r="F13" s="152"/>
      <c r="G13" s="152"/>
      <c r="H13" s="152"/>
      <c r="I13" s="152"/>
      <c r="J13" s="152"/>
      <c r="K13" s="152"/>
      <c r="L13" s="152"/>
      <c r="M13" s="152"/>
      <c r="N13" s="152"/>
      <c r="O13" s="152"/>
      <c r="P13" s="152"/>
      <c r="Q13" s="152"/>
      <c r="R13" s="152"/>
      <c r="S13" s="152"/>
      <c r="T13" s="152"/>
      <c r="U13" s="152"/>
      <c r="V13" s="211"/>
    </row>
    <row r="14" spans="2:22" s="4" customFormat="1" ht="15">
      <c r="B14" s="281" t="s">
        <v>709</v>
      </c>
      <c r="C14" s="152"/>
      <c r="D14" s="152"/>
      <c r="E14" s="152"/>
      <c r="F14" s="152"/>
      <c r="G14" s="152"/>
      <c r="H14" s="152"/>
      <c r="I14" s="152"/>
      <c r="J14" s="152"/>
      <c r="K14" s="152"/>
      <c r="L14" s="152"/>
      <c r="M14" s="152"/>
      <c r="N14" s="152"/>
      <c r="O14" s="152"/>
      <c r="P14" s="152"/>
      <c r="Q14" s="152"/>
      <c r="R14" s="152"/>
      <c r="S14" s="152"/>
      <c r="T14" s="152"/>
      <c r="U14" s="152"/>
      <c r="V14" s="211"/>
    </row>
    <row r="15" spans="2:22" s="4" customFormat="1" ht="15">
      <c r="B15" s="281" t="s">
        <v>709</v>
      </c>
      <c r="C15" s="152"/>
      <c r="D15" s="152"/>
      <c r="E15" s="152"/>
      <c r="F15" s="152"/>
      <c r="G15" s="152"/>
      <c r="H15" s="152"/>
      <c r="I15" s="152"/>
      <c r="J15" s="152"/>
      <c r="K15" s="152"/>
      <c r="L15" s="152"/>
      <c r="M15" s="152"/>
      <c r="N15" s="152"/>
      <c r="O15" s="152"/>
      <c r="P15" s="152"/>
      <c r="Q15" s="152"/>
      <c r="R15" s="152"/>
      <c r="S15" s="152"/>
      <c r="T15" s="152"/>
      <c r="U15" s="152"/>
      <c r="V15" s="211"/>
    </row>
    <row r="16" spans="2:22" s="4" customFormat="1" ht="15">
      <c r="B16" s="281" t="s">
        <v>709</v>
      </c>
      <c r="C16" s="152"/>
      <c r="D16" s="152"/>
      <c r="E16" s="152"/>
      <c r="F16" s="152"/>
      <c r="G16" s="152"/>
      <c r="H16" s="152"/>
      <c r="I16" s="152"/>
      <c r="J16" s="152"/>
      <c r="K16" s="152"/>
      <c r="L16" s="152"/>
      <c r="M16" s="152"/>
      <c r="N16" s="152"/>
      <c r="O16" s="152"/>
      <c r="P16" s="152"/>
      <c r="Q16" s="152"/>
      <c r="R16" s="152"/>
      <c r="S16" s="152"/>
      <c r="T16" s="152"/>
      <c r="U16" s="152"/>
      <c r="V16" s="211"/>
    </row>
    <row r="17" spans="2:22" s="4" customFormat="1" ht="15">
      <c r="B17" s="281" t="s">
        <v>709</v>
      </c>
      <c r="C17" s="152"/>
      <c r="D17" s="152"/>
      <c r="E17" s="152"/>
      <c r="F17" s="152"/>
      <c r="G17" s="152"/>
      <c r="H17" s="152"/>
      <c r="I17" s="152"/>
      <c r="J17" s="152"/>
      <c r="K17" s="152"/>
      <c r="L17" s="152"/>
      <c r="M17" s="152"/>
      <c r="N17" s="152"/>
      <c r="O17" s="152"/>
      <c r="P17" s="152"/>
      <c r="Q17" s="152"/>
      <c r="R17" s="152"/>
      <c r="S17" s="152"/>
      <c r="T17" s="152"/>
      <c r="U17" s="152"/>
      <c r="V17" s="211"/>
    </row>
    <row r="18" spans="2:22" s="4" customFormat="1" ht="15">
      <c r="B18" s="281" t="s">
        <v>710</v>
      </c>
      <c r="C18" s="152"/>
      <c r="D18" s="152"/>
      <c r="E18" s="152"/>
      <c r="F18" s="152"/>
      <c r="G18" s="152"/>
      <c r="H18" s="152"/>
      <c r="I18" s="152"/>
      <c r="J18" s="152"/>
      <c r="K18" s="152"/>
      <c r="L18" s="152"/>
      <c r="M18" s="152"/>
      <c r="N18" s="152"/>
      <c r="O18" s="152"/>
      <c r="P18" s="152"/>
      <c r="Q18" s="152"/>
      <c r="R18" s="152"/>
      <c r="S18" s="152"/>
      <c r="T18" s="152"/>
      <c r="U18" s="152"/>
      <c r="V18" s="211"/>
    </row>
    <row r="19" spans="2:22" s="4" customFormat="1" ht="15">
      <c r="B19" s="281" t="s">
        <v>709</v>
      </c>
      <c r="C19" s="152"/>
      <c r="D19" s="152"/>
      <c r="E19" s="152"/>
      <c r="F19" s="152"/>
      <c r="G19" s="152"/>
      <c r="H19" s="152"/>
      <c r="I19" s="152"/>
      <c r="J19" s="152"/>
      <c r="K19" s="152"/>
      <c r="L19" s="152"/>
      <c r="M19" s="152"/>
      <c r="N19" s="152"/>
      <c r="O19" s="152"/>
      <c r="P19" s="152"/>
      <c r="Q19" s="152"/>
      <c r="R19" s="152"/>
      <c r="S19" s="152"/>
      <c r="T19" s="152"/>
      <c r="U19" s="152"/>
      <c r="V19" s="211"/>
    </row>
    <row r="20" spans="2:22" s="4" customFormat="1" ht="15">
      <c r="B20" s="281" t="s">
        <v>709</v>
      </c>
      <c r="C20" s="152"/>
      <c r="D20" s="152"/>
      <c r="E20" s="152"/>
      <c r="F20" s="152"/>
      <c r="G20" s="152"/>
      <c r="H20" s="152"/>
      <c r="I20" s="152"/>
      <c r="J20" s="152"/>
      <c r="K20" s="152"/>
      <c r="L20" s="152"/>
      <c r="M20" s="152"/>
      <c r="N20" s="152"/>
      <c r="O20" s="152"/>
      <c r="P20" s="152"/>
      <c r="Q20" s="152"/>
      <c r="R20" s="152"/>
      <c r="S20" s="152"/>
      <c r="T20" s="152"/>
      <c r="U20" s="152"/>
      <c r="V20" s="211"/>
    </row>
    <row r="21" spans="2:22" s="4" customFormat="1" ht="15">
      <c r="B21" s="281" t="s">
        <v>709</v>
      </c>
      <c r="C21" s="152"/>
      <c r="D21" s="152"/>
      <c r="E21" s="152"/>
      <c r="F21" s="152"/>
      <c r="G21" s="152"/>
      <c r="H21" s="152"/>
      <c r="I21" s="152"/>
      <c r="J21" s="152"/>
      <c r="K21" s="152"/>
      <c r="L21" s="152"/>
      <c r="M21" s="152"/>
      <c r="N21" s="152"/>
      <c r="O21" s="152"/>
      <c r="P21" s="152"/>
      <c r="Q21" s="152"/>
      <c r="R21" s="152"/>
      <c r="S21" s="152"/>
      <c r="T21" s="152"/>
      <c r="U21" s="152"/>
      <c r="V21" s="211"/>
    </row>
    <row r="22" spans="2:22" s="4" customFormat="1" ht="15">
      <c r="B22" s="281" t="s">
        <v>709</v>
      </c>
      <c r="C22" s="152"/>
      <c r="D22" s="152"/>
      <c r="E22" s="152"/>
      <c r="F22" s="152"/>
      <c r="G22" s="152"/>
      <c r="H22" s="152"/>
      <c r="I22" s="152"/>
      <c r="J22" s="152"/>
      <c r="K22" s="152"/>
      <c r="L22" s="152"/>
      <c r="M22" s="152"/>
      <c r="N22" s="152"/>
      <c r="O22" s="152"/>
      <c r="P22" s="152"/>
      <c r="Q22" s="152"/>
      <c r="R22" s="152"/>
      <c r="S22" s="152"/>
      <c r="T22" s="152"/>
      <c r="U22" s="152"/>
      <c r="V22" s="211"/>
    </row>
    <row r="23" spans="2:22" s="4" customFormat="1" ht="15">
      <c r="B23" s="281" t="s">
        <v>709</v>
      </c>
      <c r="C23" s="152"/>
      <c r="D23" s="152"/>
      <c r="E23" s="152"/>
      <c r="F23" s="152"/>
      <c r="G23" s="152"/>
      <c r="H23" s="152"/>
      <c r="I23" s="152"/>
      <c r="J23" s="152"/>
      <c r="K23" s="152"/>
      <c r="L23" s="152"/>
      <c r="M23" s="152"/>
      <c r="N23" s="152"/>
      <c r="O23" s="152"/>
      <c r="P23" s="152"/>
      <c r="Q23" s="152"/>
      <c r="R23" s="152"/>
      <c r="S23" s="152"/>
      <c r="T23" s="152"/>
      <c r="U23" s="152"/>
      <c r="V23" s="211"/>
    </row>
    <row r="24" spans="2:22" s="4" customFormat="1" ht="15">
      <c r="B24" s="282" t="s">
        <v>711</v>
      </c>
      <c r="C24" s="271"/>
      <c r="D24" s="271"/>
      <c r="E24" s="271"/>
      <c r="F24" s="271"/>
      <c r="G24" s="271"/>
      <c r="H24" s="271"/>
      <c r="I24" s="271"/>
      <c r="J24" s="271"/>
      <c r="K24" s="271"/>
      <c r="L24" s="271"/>
      <c r="M24" s="271"/>
      <c r="N24" s="271"/>
      <c r="O24" s="271"/>
      <c r="P24" s="271"/>
      <c r="Q24" s="271"/>
      <c r="R24" s="271"/>
      <c r="S24" s="271"/>
      <c r="T24" s="271"/>
      <c r="U24" s="271"/>
      <c r="V24" s="197"/>
    </row>
    <row r="25" spans="2:3" s="4" customFormat="1" ht="15">
      <c r="B25" s="283" t="s">
        <v>712</v>
      </c>
      <c r="C25" s="284"/>
    </row>
    <row r="26" spans="2:3" s="4" customFormat="1" ht="15">
      <c r="B26" s="285" t="s">
        <v>713</v>
      </c>
      <c r="C26" s="286"/>
    </row>
    <row r="27" s="4" customFormat="1" ht="15"/>
    <row r="28" s="4" customFormat="1" ht="15">
      <c r="B28" s="4" t="s">
        <v>714</v>
      </c>
    </row>
    <row r="29" s="4" customFormat="1" ht="15">
      <c r="B29" s="4" t="s">
        <v>715</v>
      </c>
    </row>
    <row r="30" s="4" customFormat="1" ht="15"/>
    <row r="31" s="4" customFormat="1" ht="15">
      <c r="B31" s="4" t="s">
        <v>716</v>
      </c>
    </row>
    <row r="32" s="4" customFormat="1" ht="15"/>
    <row r="33" spans="2:7" s="4" customFormat="1" ht="15" customHeight="1">
      <c r="B33" s="568" t="str">
        <f>'Биланс успеха'!B89</f>
        <v>Датум: 29.jaнуар 2021. године</v>
      </c>
      <c r="C33" s="568"/>
      <c r="E33" s="140"/>
      <c r="F33" s="140"/>
      <c r="G33" s="217" t="s">
        <v>717</v>
      </c>
    </row>
    <row r="34" s="4" customFormat="1" ht="15">
      <c r="D34" s="140" t="s">
        <v>103</v>
      </c>
    </row>
    <row r="35" s="4" customFormat="1" ht="15"/>
    <row r="36" s="4" customFormat="1" ht="15"/>
    <row r="37" s="4" customFormat="1" ht="15"/>
  </sheetData>
  <sheetProtection selectLockedCells="1" selectUnlockedCells="1"/>
  <mergeCells count="16">
    <mergeCell ref="K10:K11"/>
    <mergeCell ref="L10:L11"/>
    <mergeCell ref="M10:M11"/>
    <mergeCell ref="N10:N11"/>
    <mergeCell ref="O10:V10"/>
    <mergeCell ref="B33:C33"/>
    <mergeCell ref="B8:V8"/>
    <mergeCell ref="B10:B11"/>
    <mergeCell ref="C10:C11"/>
    <mergeCell ref="D10:D11"/>
    <mergeCell ref="E10:E11"/>
    <mergeCell ref="F10:F11"/>
    <mergeCell ref="G10:G11"/>
    <mergeCell ref="H10:H11"/>
    <mergeCell ref="I10:I11"/>
    <mergeCell ref="J10:J11"/>
  </mergeCells>
  <printOptions/>
  <pageMargins left="0.25" right="0.25" top="0.75" bottom="0.75" header="0.5118055555555555" footer="0.5118055555555555"/>
  <pageSetup fitToHeight="1" fitToWidth="1" horizontalDpi="600" verticalDpi="600" orientation="landscape" scale="36" r:id="rId1"/>
</worksheet>
</file>

<file path=xl/worksheets/sheet11.xml><?xml version="1.0" encoding="utf-8"?>
<worksheet xmlns="http://schemas.openxmlformats.org/spreadsheetml/2006/main" xmlns:r="http://schemas.openxmlformats.org/officeDocument/2006/relationships">
  <sheetPr>
    <tabColor indexed="10"/>
  </sheetPr>
  <dimension ref="B1:J73"/>
  <sheetViews>
    <sheetView zoomScale="55" zoomScaleNormal="55" zoomScalePageLayoutView="0" workbookViewId="0" topLeftCell="A1">
      <pane ySplit="10" topLeftCell="A41" activePane="bottomLeft" state="frozen"/>
      <selection pane="topLeft" activeCell="A1" sqref="A1"/>
      <selection pane="bottomLeft" activeCell="D24" sqref="D24"/>
    </sheetView>
  </sheetViews>
  <sheetFormatPr defaultColWidth="9.140625" defaultRowHeight="12.75"/>
  <cols>
    <col min="1" max="1" width="9.140625" style="1" customWidth="1"/>
    <col min="2" max="2" width="21.7109375" style="1" customWidth="1"/>
    <col min="3" max="3" width="28.7109375" style="287" customWidth="1"/>
    <col min="4" max="4" width="60.57421875" style="1" customWidth="1"/>
    <col min="5" max="6" width="50.7109375" style="1" customWidth="1"/>
    <col min="7" max="16384" width="9.140625" style="1" customWidth="1"/>
  </cols>
  <sheetData>
    <row r="1" s="4" customFormat="1" ht="15">
      <c r="C1" s="12"/>
    </row>
    <row r="2" spans="2:3" s="4" customFormat="1" ht="15.75">
      <c r="B2" s="9" t="s">
        <v>1</v>
      </c>
      <c r="C2" s="4" t="s">
        <v>2</v>
      </c>
    </row>
    <row r="3" spans="2:6" s="4" customFormat="1" ht="15.75">
      <c r="B3" s="9" t="s">
        <v>3</v>
      </c>
      <c r="C3" s="12" t="s">
        <v>4</v>
      </c>
      <c r="F3" s="129" t="s">
        <v>718</v>
      </c>
    </row>
    <row r="4" spans="2:3" s="4" customFormat="1" ht="15.75">
      <c r="B4" s="9"/>
      <c r="C4" s="288"/>
    </row>
    <row r="5" spans="2:3" s="4" customFormat="1" ht="15.75">
      <c r="B5" s="9"/>
      <c r="C5" s="288"/>
    </row>
    <row r="6" s="4" customFormat="1" ht="15">
      <c r="C6" s="12"/>
    </row>
    <row r="7" spans="2:10" s="4" customFormat="1" ht="15.75">
      <c r="B7" s="506" t="s">
        <v>719</v>
      </c>
      <c r="C7" s="506"/>
      <c r="D7" s="506"/>
      <c r="E7" s="506"/>
      <c r="F7" s="506"/>
      <c r="G7" s="9"/>
      <c r="H7" s="9"/>
      <c r="I7" s="9"/>
      <c r="J7" s="9"/>
    </row>
    <row r="8" s="4" customFormat="1" ht="26.25" customHeight="1">
      <c r="C8" s="12"/>
    </row>
    <row r="9" spans="2:6" s="4" customFormat="1" ht="57.75" customHeight="1">
      <c r="B9" s="26" t="s">
        <v>720</v>
      </c>
      <c r="C9" s="289" t="s">
        <v>106</v>
      </c>
      <c r="D9" s="26" t="s">
        <v>721</v>
      </c>
      <c r="E9" s="26" t="s">
        <v>722</v>
      </c>
      <c r="F9" s="26" t="s">
        <v>723</v>
      </c>
    </row>
    <row r="10" spans="2:10" s="290" customFormat="1" ht="11.25">
      <c r="B10" s="291">
        <v>1</v>
      </c>
      <c r="C10" s="292">
        <v>2</v>
      </c>
      <c r="D10" s="291">
        <v>3</v>
      </c>
      <c r="E10" s="291">
        <v>4</v>
      </c>
      <c r="F10" s="291">
        <v>6</v>
      </c>
      <c r="G10" s="293"/>
      <c r="H10" s="293"/>
      <c r="I10" s="293"/>
      <c r="J10" s="293"/>
    </row>
    <row r="11" spans="2:6" s="4" customFormat="1" ht="24.75" customHeight="1">
      <c r="B11" s="569">
        <v>43830</v>
      </c>
      <c r="C11" s="294" t="s">
        <v>291</v>
      </c>
      <c r="D11" s="152" t="s">
        <v>724</v>
      </c>
      <c r="E11" s="176" t="s">
        <v>725</v>
      </c>
      <c r="F11" s="295">
        <v>2675635.31</v>
      </c>
    </row>
    <row r="12" spans="2:10" s="122" customFormat="1" ht="24.75" customHeight="1">
      <c r="B12" s="569"/>
      <c r="C12" s="294" t="s">
        <v>291</v>
      </c>
      <c r="D12" s="152" t="s">
        <v>726</v>
      </c>
      <c r="E12" s="176" t="s">
        <v>725</v>
      </c>
      <c r="F12" s="295">
        <v>276138.29</v>
      </c>
      <c r="G12" s="121"/>
      <c r="H12" s="121"/>
      <c r="I12" s="121"/>
      <c r="J12" s="121"/>
    </row>
    <row r="13" spans="2:10" s="122" customFormat="1" ht="24.75" customHeight="1">
      <c r="B13" s="569"/>
      <c r="C13" s="294" t="s">
        <v>291</v>
      </c>
      <c r="D13" s="152" t="s">
        <v>727</v>
      </c>
      <c r="E13" s="176" t="s">
        <v>725</v>
      </c>
      <c r="F13" s="295">
        <v>17793.31</v>
      </c>
      <c r="G13" s="121"/>
      <c r="H13" s="121"/>
      <c r="I13" s="121"/>
      <c r="J13" s="121"/>
    </row>
    <row r="14" spans="2:6" s="122" customFormat="1" ht="24.75" customHeight="1">
      <c r="B14" s="569"/>
      <c r="C14" s="294" t="s">
        <v>291</v>
      </c>
      <c r="D14" s="152" t="s">
        <v>728</v>
      </c>
      <c r="E14" s="176" t="s">
        <v>741</v>
      </c>
      <c r="F14" s="295"/>
    </row>
    <row r="15" spans="2:6" s="122" customFormat="1" ht="24.75" customHeight="1">
      <c r="B15" s="569"/>
      <c r="C15" s="294" t="s">
        <v>291</v>
      </c>
      <c r="D15" s="152" t="s">
        <v>730</v>
      </c>
      <c r="E15" s="176" t="s">
        <v>731</v>
      </c>
      <c r="F15" s="295">
        <v>10992.82</v>
      </c>
    </row>
    <row r="16" spans="2:6" s="122" customFormat="1" ht="24.75" customHeight="1">
      <c r="B16" s="569"/>
      <c r="C16" s="294" t="s">
        <v>291</v>
      </c>
      <c r="D16" s="152" t="s">
        <v>732</v>
      </c>
      <c r="E16" s="176" t="s">
        <v>731</v>
      </c>
      <c r="F16" s="295">
        <v>480989.59</v>
      </c>
    </row>
    <row r="17" spans="2:6" s="122" customFormat="1" ht="24.75" customHeight="1">
      <c r="B17" s="569"/>
      <c r="C17" s="294" t="s">
        <v>291</v>
      </c>
      <c r="D17" s="152" t="s">
        <v>733</v>
      </c>
      <c r="E17" s="176" t="s">
        <v>734</v>
      </c>
      <c r="F17" s="295">
        <v>7877.01</v>
      </c>
    </row>
    <row r="18" spans="2:6" s="122" customFormat="1" ht="24.75" customHeight="1">
      <c r="B18" s="569"/>
      <c r="C18" s="294" t="s">
        <v>291</v>
      </c>
      <c r="D18" s="152" t="s">
        <v>735</v>
      </c>
      <c r="E18" s="176" t="s">
        <v>736</v>
      </c>
      <c r="F18" s="295"/>
    </row>
    <row r="19" spans="2:6" s="122" customFormat="1" ht="24.75" customHeight="1">
      <c r="B19" s="569"/>
      <c r="C19" s="294" t="s">
        <v>291</v>
      </c>
      <c r="D19" s="152" t="s">
        <v>737</v>
      </c>
      <c r="E19" s="176"/>
      <c r="F19" s="295"/>
    </row>
    <row r="20" spans="2:6" s="122" customFormat="1" ht="24.75" customHeight="1">
      <c r="B20" s="569"/>
      <c r="C20" s="294" t="s">
        <v>291</v>
      </c>
      <c r="D20" s="152" t="s">
        <v>738</v>
      </c>
      <c r="E20" s="152"/>
      <c r="F20" s="295">
        <v>10701.76</v>
      </c>
    </row>
    <row r="21" spans="2:6" s="122" customFormat="1" ht="24.75" customHeight="1">
      <c r="B21" s="569"/>
      <c r="C21" s="296" t="s">
        <v>739</v>
      </c>
      <c r="D21" s="297"/>
      <c r="E21" s="297"/>
      <c r="F21" s="298">
        <f>SUM(F11:F20)</f>
        <v>3480128.0899999994</v>
      </c>
    </row>
    <row r="22" spans="2:6" s="122" customFormat="1" ht="24.75" customHeight="1">
      <c r="B22" s="570" t="s">
        <v>847</v>
      </c>
      <c r="C22" s="294" t="s">
        <v>291</v>
      </c>
      <c r="D22" s="152" t="s">
        <v>724</v>
      </c>
      <c r="E22" s="176" t="s">
        <v>725</v>
      </c>
      <c r="F22" s="299">
        <v>598090.9</v>
      </c>
    </row>
    <row r="23" spans="2:6" s="122" customFormat="1" ht="24.75" customHeight="1">
      <c r="B23" s="570"/>
      <c r="C23" s="294" t="s">
        <v>291</v>
      </c>
      <c r="D23" s="152" t="s">
        <v>726</v>
      </c>
      <c r="E23" s="176" t="s">
        <v>725</v>
      </c>
      <c r="F23" s="299">
        <v>536513.45</v>
      </c>
    </row>
    <row r="24" spans="2:6" s="122" customFormat="1" ht="24.75" customHeight="1">
      <c r="B24" s="570"/>
      <c r="C24" s="294" t="s">
        <v>291</v>
      </c>
      <c r="D24" s="152" t="s">
        <v>727</v>
      </c>
      <c r="E24" s="176" t="s">
        <v>725</v>
      </c>
      <c r="F24" s="299"/>
    </row>
    <row r="25" spans="2:6" s="122" customFormat="1" ht="24.75" customHeight="1">
      <c r="B25" s="570"/>
      <c r="C25" s="294" t="s">
        <v>291</v>
      </c>
      <c r="D25" s="152" t="s">
        <v>728</v>
      </c>
      <c r="E25" s="176" t="s">
        <v>729</v>
      </c>
      <c r="F25" s="299"/>
    </row>
    <row r="26" spans="2:6" s="122" customFormat="1" ht="24.75" customHeight="1">
      <c r="B26" s="570"/>
      <c r="C26" s="294" t="s">
        <v>291</v>
      </c>
      <c r="D26" s="152" t="s">
        <v>730</v>
      </c>
      <c r="E26" s="176" t="s">
        <v>731</v>
      </c>
      <c r="F26" s="299"/>
    </row>
    <row r="27" spans="2:6" s="122" customFormat="1" ht="24.75" customHeight="1">
      <c r="B27" s="570"/>
      <c r="C27" s="294" t="s">
        <v>291</v>
      </c>
      <c r="D27" s="152" t="s">
        <v>732</v>
      </c>
      <c r="E27" s="176" t="s">
        <v>731</v>
      </c>
      <c r="F27" s="299">
        <v>422008.6</v>
      </c>
    </row>
    <row r="28" spans="2:6" s="122" customFormat="1" ht="24.75" customHeight="1">
      <c r="B28" s="570"/>
      <c r="C28" s="294" t="s">
        <v>291</v>
      </c>
      <c r="D28" s="152" t="s">
        <v>733</v>
      </c>
      <c r="E28" s="176" t="s">
        <v>734</v>
      </c>
      <c r="F28" s="299">
        <v>65689.01</v>
      </c>
    </row>
    <row r="29" spans="2:6" s="122" customFormat="1" ht="24.75" customHeight="1">
      <c r="B29" s="570"/>
      <c r="C29" s="294" t="s">
        <v>291</v>
      </c>
      <c r="D29" s="152" t="s">
        <v>735</v>
      </c>
      <c r="E29" s="176" t="s">
        <v>736</v>
      </c>
      <c r="F29" s="299"/>
    </row>
    <row r="30" spans="2:6" s="122" customFormat="1" ht="24.75" customHeight="1">
      <c r="B30" s="570"/>
      <c r="C30" s="294" t="s">
        <v>291</v>
      </c>
      <c r="D30" s="152" t="s">
        <v>737</v>
      </c>
      <c r="E30" s="152"/>
      <c r="F30" s="299">
        <v>130858</v>
      </c>
    </row>
    <row r="31" spans="2:6" s="122" customFormat="1" ht="24.75" customHeight="1">
      <c r="B31" s="570"/>
      <c r="C31" s="294" t="s">
        <v>291</v>
      </c>
      <c r="D31" s="152" t="s">
        <v>740</v>
      </c>
      <c r="E31" s="152"/>
      <c r="F31" s="299"/>
    </row>
    <row r="32" spans="2:6" s="122" customFormat="1" ht="24.75" customHeight="1">
      <c r="B32" s="570"/>
      <c r="C32" s="294" t="s">
        <v>291</v>
      </c>
      <c r="D32" s="152" t="s">
        <v>738</v>
      </c>
      <c r="E32" s="152"/>
      <c r="F32" s="299">
        <v>3531.52</v>
      </c>
    </row>
    <row r="33" spans="2:6" s="122" customFormat="1" ht="24.75" customHeight="1">
      <c r="B33" s="152"/>
      <c r="C33" s="296" t="s">
        <v>739</v>
      </c>
      <c r="D33" s="571"/>
      <c r="E33" s="571"/>
      <c r="F33" s="298">
        <f>SUM(F22:F32)</f>
        <v>1756691.4800000002</v>
      </c>
    </row>
    <row r="34" spans="2:6" s="122" customFormat="1" ht="24.75" customHeight="1">
      <c r="B34" s="569" t="s">
        <v>848</v>
      </c>
      <c r="C34" s="294" t="s">
        <v>291</v>
      </c>
      <c r="D34" s="152" t="s">
        <v>724</v>
      </c>
      <c r="E34" s="176" t="s">
        <v>725</v>
      </c>
      <c r="F34" s="299">
        <v>7286.55</v>
      </c>
    </row>
    <row r="35" spans="2:6" s="122" customFormat="1" ht="24.75" customHeight="1">
      <c r="B35" s="569"/>
      <c r="C35" s="294" t="s">
        <v>291</v>
      </c>
      <c r="D35" s="152" t="s">
        <v>726</v>
      </c>
      <c r="E35" s="176" t="s">
        <v>725</v>
      </c>
      <c r="F35" s="299">
        <v>247512.24</v>
      </c>
    </row>
    <row r="36" spans="2:6" s="122" customFormat="1" ht="24.75" customHeight="1">
      <c r="B36" s="569"/>
      <c r="C36" s="294" t="s">
        <v>291</v>
      </c>
      <c r="D36" s="152" t="s">
        <v>727</v>
      </c>
      <c r="E36" s="176" t="s">
        <v>725</v>
      </c>
      <c r="F36" s="299"/>
    </row>
    <row r="37" spans="2:6" s="122" customFormat="1" ht="24.75" customHeight="1">
      <c r="B37" s="569"/>
      <c r="C37" s="294" t="s">
        <v>291</v>
      </c>
      <c r="D37" s="152" t="s">
        <v>728</v>
      </c>
      <c r="E37" s="176" t="s">
        <v>741</v>
      </c>
      <c r="F37" s="299"/>
    </row>
    <row r="38" spans="2:6" s="122" customFormat="1" ht="24.75" customHeight="1">
      <c r="B38" s="569"/>
      <c r="C38" s="294" t="s">
        <v>291</v>
      </c>
      <c r="D38" s="152" t="s">
        <v>730</v>
      </c>
      <c r="E38" s="176" t="s">
        <v>731</v>
      </c>
      <c r="F38" s="299"/>
    </row>
    <row r="39" spans="2:6" s="122" customFormat="1" ht="24.75" customHeight="1">
      <c r="B39" s="569"/>
      <c r="C39" s="294" t="s">
        <v>291</v>
      </c>
      <c r="D39" s="152" t="s">
        <v>732</v>
      </c>
      <c r="E39" s="176" t="s">
        <v>731</v>
      </c>
      <c r="F39" s="299">
        <v>548390.08</v>
      </c>
    </row>
    <row r="40" spans="2:6" s="122" customFormat="1" ht="24.75" customHeight="1">
      <c r="B40" s="569"/>
      <c r="C40" s="294" t="s">
        <v>291</v>
      </c>
      <c r="D40" s="152" t="s">
        <v>733</v>
      </c>
      <c r="E40" s="176" t="s">
        <v>734</v>
      </c>
      <c r="F40" s="299">
        <v>68294.01</v>
      </c>
    </row>
    <row r="41" spans="2:6" s="122" customFormat="1" ht="24.75" customHeight="1">
      <c r="B41" s="569"/>
      <c r="C41" s="294" t="s">
        <v>291</v>
      </c>
      <c r="D41" s="152" t="s">
        <v>735</v>
      </c>
      <c r="E41" s="176" t="s">
        <v>736</v>
      </c>
      <c r="F41" s="299"/>
    </row>
    <row r="42" spans="2:6" s="122" customFormat="1" ht="24.75" customHeight="1">
      <c r="B42" s="569"/>
      <c r="C42" s="294" t="s">
        <v>291</v>
      </c>
      <c r="D42" s="152" t="s">
        <v>737</v>
      </c>
      <c r="E42" s="152"/>
      <c r="F42" s="299">
        <v>196952</v>
      </c>
    </row>
    <row r="43" spans="2:6" s="122" customFormat="1" ht="24.75" customHeight="1">
      <c r="B43" s="569"/>
      <c r="C43" s="294" t="s">
        <v>291</v>
      </c>
      <c r="D43" s="152" t="s">
        <v>738</v>
      </c>
      <c r="E43" s="152"/>
      <c r="F43" s="299">
        <v>24485.08</v>
      </c>
    </row>
    <row r="44" spans="2:6" s="122" customFormat="1" ht="24.75" customHeight="1">
      <c r="B44" s="569"/>
      <c r="C44" s="296" t="s">
        <v>739</v>
      </c>
      <c r="D44" s="297"/>
      <c r="E44" s="297"/>
      <c r="F44" s="300">
        <f>SUM(F34:F43)</f>
        <v>1092919.96</v>
      </c>
    </row>
    <row r="45" spans="2:6" s="122" customFormat="1" ht="24.75" customHeight="1">
      <c r="B45" s="569" t="s">
        <v>849</v>
      </c>
      <c r="C45" s="294" t="s">
        <v>291</v>
      </c>
      <c r="D45" s="152" t="s">
        <v>724</v>
      </c>
      <c r="E45" s="176" t="s">
        <v>725</v>
      </c>
      <c r="F45" s="299">
        <v>366076.01</v>
      </c>
    </row>
    <row r="46" spans="2:6" s="122" customFormat="1" ht="24.75" customHeight="1">
      <c r="B46" s="569"/>
      <c r="C46" s="294" t="s">
        <v>291</v>
      </c>
      <c r="D46" s="152" t="s">
        <v>726</v>
      </c>
      <c r="E46" s="176" t="s">
        <v>725</v>
      </c>
      <c r="F46" s="299">
        <v>196505.1</v>
      </c>
    </row>
    <row r="47" spans="2:6" s="122" customFormat="1" ht="24.75" customHeight="1">
      <c r="B47" s="569"/>
      <c r="C47" s="294" t="s">
        <v>291</v>
      </c>
      <c r="D47" s="152" t="s">
        <v>727</v>
      </c>
      <c r="E47" s="176" t="s">
        <v>725</v>
      </c>
      <c r="F47" s="299"/>
    </row>
    <row r="48" spans="2:6" s="122" customFormat="1" ht="24.75" customHeight="1">
      <c r="B48" s="569"/>
      <c r="C48" s="294" t="s">
        <v>291</v>
      </c>
      <c r="D48" s="152" t="s">
        <v>728</v>
      </c>
      <c r="E48" s="176" t="s">
        <v>741</v>
      </c>
      <c r="F48" s="299"/>
    </row>
    <row r="49" spans="2:6" s="122" customFormat="1" ht="24.75" customHeight="1">
      <c r="B49" s="569"/>
      <c r="C49" s="294" t="s">
        <v>291</v>
      </c>
      <c r="D49" s="152" t="s">
        <v>730</v>
      </c>
      <c r="E49" s="176" t="s">
        <v>731</v>
      </c>
      <c r="F49" s="299"/>
    </row>
    <row r="50" spans="2:6" s="122" customFormat="1" ht="24.75" customHeight="1">
      <c r="B50" s="569"/>
      <c r="C50" s="294" t="s">
        <v>291</v>
      </c>
      <c r="D50" s="152" t="s">
        <v>732</v>
      </c>
      <c r="E50" s="176" t="s">
        <v>731</v>
      </c>
      <c r="F50" s="299">
        <v>694452.87</v>
      </c>
    </row>
    <row r="51" spans="2:6" s="122" customFormat="1" ht="24.75" customHeight="1">
      <c r="B51" s="569"/>
      <c r="C51" s="294" t="s">
        <v>291</v>
      </c>
      <c r="D51" s="152" t="s">
        <v>733</v>
      </c>
      <c r="E51" s="176" t="s">
        <v>734</v>
      </c>
      <c r="F51" s="299"/>
    </row>
    <row r="52" spans="2:6" s="122" customFormat="1" ht="24.75" customHeight="1">
      <c r="B52" s="569"/>
      <c r="C52" s="294" t="s">
        <v>291</v>
      </c>
      <c r="D52" s="152" t="s">
        <v>735</v>
      </c>
      <c r="E52" s="176" t="s">
        <v>736</v>
      </c>
      <c r="F52" s="299"/>
    </row>
    <row r="53" spans="2:6" s="122" customFormat="1" ht="24.75" customHeight="1">
      <c r="B53" s="569"/>
      <c r="C53" s="294" t="s">
        <v>291</v>
      </c>
      <c r="D53" s="152" t="s">
        <v>737</v>
      </c>
      <c r="E53" s="176"/>
      <c r="F53" s="299">
        <v>144950</v>
      </c>
    </row>
    <row r="54" spans="2:6" s="122" customFormat="1" ht="24.75" customHeight="1">
      <c r="B54" s="569"/>
      <c r="C54" s="294" t="s">
        <v>291</v>
      </c>
      <c r="D54" s="152" t="s">
        <v>738</v>
      </c>
      <c r="E54" s="152"/>
      <c r="F54" s="299">
        <v>27125.42</v>
      </c>
    </row>
    <row r="55" spans="2:6" s="122" customFormat="1" ht="24.75" customHeight="1">
      <c r="B55" s="569"/>
      <c r="C55" s="296" t="s">
        <v>739</v>
      </c>
      <c r="D55" s="297"/>
      <c r="E55" s="297"/>
      <c r="F55" s="300">
        <f>SUM(F45:F54)</f>
        <v>1429109.4</v>
      </c>
    </row>
    <row r="56" spans="2:6" s="4" customFormat="1" ht="24.75" customHeight="1">
      <c r="B56" s="569">
        <v>44196</v>
      </c>
      <c r="C56" s="294" t="s">
        <v>291</v>
      </c>
      <c r="D56" s="152" t="s">
        <v>724</v>
      </c>
      <c r="E56" s="176" t="s">
        <v>725</v>
      </c>
      <c r="F56" s="295">
        <v>2029455.7</v>
      </c>
    </row>
    <row r="57" spans="2:10" s="122" customFormat="1" ht="24.75" customHeight="1">
      <c r="B57" s="569"/>
      <c r="C57" s="294" t="s">
        <v>291</v>
      </c>
      <c r="D57" s="152" t="s">
        <v>726</v>
      </c>
      <c r="E57" s="176" t="s">
        <v>725</v>
      </c>
      <c r="F57" s="295">
        <v>3148482.76</v>
      </c>
      <c r="G57" s="121"/>
      <c r="H57" s="121"/>
      <c r="I57" s="121"/>
      <c r="J57" s="121"/>
    </row>
    <row r="58" spans="2:10" s="122" customFormat="1" ht="24.75" customHeight="1">
      <c r="B58" s="569"/>
      <c r="C58" s="294" t="s">
        <v>291</v>
      </c>
      <c r="D58" s="152" t="s">
        <v>727</v>
      </c>
      <c r="E58" s="176" t="s">
        <v>725</v>
      </c>
      <c r="F58" s="295"/>
      <c r="G58" s="121"/>
      <c r="H58" s="121"/>
      <c r="I58" s="121"/>
      <c r="J58" s="121"/>
    </row>
    <row r="59" spans="2:6" s="122" customFormat="1" ht="24.75" customHeight="1">
      <c r="B59" s="569"/>
      <c r="C59" s="294" t="s">
        <v>291</v>
      </c>
      <c r="D59" s="152" t="s">
        <v>728</v>
      </c>
      <c r="E59" s="176" t="s">
        <v>741</v>
      </c>
      <c r="F59" s="295"/>
    </row>
    <row r="60" spans="2:6" s="122" customFormat="1" ht="24.75" customHeight="1">
      <c r="B60" s="569"/>
      <c r="C60" s="294" t="s">
        <v>291</v>
      </c>
      <c r="D60" s="152" t="s">
        <v>730</v>
      </c>
      <c r="E60" s="176" t="s">
        <v>731</v>
      </c>
      <c r="F60" s="295"/>
    </row>
    <row r="61" spans="2:6" s="122" customFormat="1" ht="24.75" customHeight="1">
      <c r="B61" s="569"/>
      <c r="C61" s="294" t="s">
        <v>291</v>
      </c>
      <c r="D61" s="152" t="s">
        <v>732</v>
      </c>
      <c r="E61" s="176" t="s">
        <v>731</v>
      </c>
      <c r="F61" s="295">
        <v>715654.88</v>
      </c>
    </row>
    <row r="62" spans="2:6" s="122" customFormat="1" ht="24.75" customHeight="1">
      <c r="B62" s="569"/>
      <c r="C62" s="294" t="s">
        <v>291</v>
      </c>
      <c r="D62" s="152" t="s">
        <v>733</v>
      </c>
      <c r="E62" s="176" t="s">
        <v>734</v>
      </c>
      <c r="F62" s="295">
        <v>80217.01</v>
      </c>
    </row>
    <row r="63" spans="2:6" s="122" customFormat="1" ht="24.75" customHeight="1">
      <c r="B63" s="569"/>
      <c r="C63" s="294" t="s">
        <v>291</v>
      </c>
      <c r="D63" s="152" t="s">
        <v>735</v>
      </c>
      <c r="E63" s="176" t="s">
        <v>736</v>
      </c>
      <c r="F63" s="295"/>
    </row>
    <row r="64" spans="2:6" s="122" customFormat="1" ht="24.75" customHeight="1">
      <c r="B64" s="569"/>
      <c r="C64" s="294" t="s">
        <v>291</v>
      </c>
      <c r="D64" s="152" t="s">
        <v>737</v>
      </c>
      <c r="E64" s="176"/>
      <c r="F64" s="295"/>
    </row>
    <row r="65" spans="2:6" s="122" customFormat="1" ht="24.75" customHeight="1">
      <c r="B65" s="569"/>
      <c r="C65" s="294" t="s">
        <v>291</v>
      </c>
      <c r="D65" s="152" t="s">
        <v>738</v>
      </c>
      <c r="E65" s="152"/>
      <c r="F65" s="295">
        <v>6504.63</v>
      </c>
    </row>
    <row r="66" spans="2:6" s="122" customFormat="1" ht="24.75" customHeight="1">
      <c r="B66" s="569"/>
      <c r="C66" s="296" t="s">
        <v>739</v>
      </c>
      <c r="D66" s="297"/>
      <c r="E66" s="297"/>
      <c r="F66" s="298">
        <f>SUM(F56:F65)</f>
        <v>5980314.9799999995</v>
      </c>
    </row>
    <row r="67" s="4" customFormat="1" ht="15">
      <c r="C67" s="12"/>
    </row>
    <row r="68" s="4" customFormat="1" ht="15">
      <c r="B68" s="4" t="str">
        <f>'Биланс успеха'!B89</f>
        <v>Датум: 29.jaнуар 2021. године</v>
      </c>
    </row>
    <row r="69" spans="3:5" s="4" customFormat="1" ht="15">
      <c r="C69" s="12"/>
      <c r="E69" s="140"/>
    </row>
    <row r="70" spans="3:8" s="4" customFormat="1" ht="15">
      <c r="C70" s="12"/>
      <c r="D70" s="140" t="s">
        <v>103</v>
      </c>
      <c r="F70" s="4" t="s">
        <v>102</v>
      </c>
      <c r="G70" s="276"/>
      <c r="H70" s="275"/>
    </row>
    <row r="71" spans="3:8" s="4" customFormat="1" ht="15">
      <c r="C71" s="12"/>
      <c r="G71" s="275"/>
      <c r="H71" s="275"/>
    </row>
    <row r="72" s="4" customFormat="1" ht="15">
      <c r="C72" s="12"/>
    </row>
    <row r="73" s="4" customFormat="1" ht="15">
      <c r="C73" s="12"/>
    </row>
  </sheetData>
  <sheetProtection selectLockedCells="1" selectUnlockedCells="1"/>
  <mergeCells count="7">
    <mergeCell ref="B56:B66"/>
    <mergeCell ref="B7:F7"/>
    <mergeCell ref="B11:B21"/>
    <mergeCell ref="B22:B32"/>
    <mergeCell ref="D33:E33"/>
    <mergeCell ref="B34:B44"/>
    <mergeCell ref="B45:B55"/>
  </mergeCells>
  <printOptions/>
  <pageMargins left="0.25" right="0.25" top="0.75" bottom="0.75" header="0.5118055555555555" footer="0.5118055555555555"/>
  <pageSetup horizontalDpi="600" verticalDpi="600" orientation="portrait" scale="35" r:id="rId1"/>
</worksheet>
</file>

<file path=xl/worksheets/sheet12.xml><?xml version="1.0" encoding="utf-8"?>
<worksheet xmlns="http://schemas.openxmlformats.org/spreadsheetml/2006/main" xmlns:r="http://schemas.openxmlformats.org/officeDocument/2006/relationships">
  <sheetPr>
    <tabColor indexed="10"/>
  </sheetPr>
  <dimension ref="A1:O86"/>
  <sheetViews>
    <sheetView zoomScalePageLayoutView="0" workbookViewId="0" topLeftCell="A1">
      <selection activeCell="A17" sqref="A17:L17"/>
    </sheetView>
  </sheetViews>
  <sheetFormatPr defaultColWidth="5.28125" defaultRowHeight="12.75"/>
  <cols>
    <col min="1" max="1" width="5.28125" style="0" customWidth="1"/>
    <col min="2" max="2" width="31.421875" style="503" customWidth="1"/>
    <col min="3" max="4" width="9.28125" style="0" customWidth="1"/>
    <col min="5" max="5" width="7.00390625" style="0" bestFit="1" customWidth="1"/>
    <col min="6" max="6" width="9.8515625" style="0" customWidth="1"/>
    <col min="7" max="7" width="10.8515625" style="0" bestFit="1" customWidth="1"/>
    <col min="8" max="8" width="11.8515625" style="0" customWidth="1"/>
    <col min="9" max="9" width="9.00390625" style="0" customWidth="1"/>
    <col min="10" max="10" width="10.00390625" style="0" customWidth="1"/>
    <col min="11" max="11" width="9.57421875" style="0" bestFit="1" customWidth="1"/>
    <col min="12" max="12" width="10.421875" style="0" customWidth="1"/>
  </cols>
  <sheetData>
    <row r="1" spans="2:13" s="68" customFormat="1" ht="15.75">
      <c r="B1" s="495" t="s">
        <v>1</v>
      </c>
      <c r="C1" s="4" t="s">
        <v>2</v>
      </c>
      <c r="K1" s="572" t="s">
        <v>742</v>
      </c>
      <c r="L1" s="572"/>
      <c r="M1"/>
    </row>
    <row r="2" spans="2:13" s="68" customFormat="1" ht="15.75">
      <c r="B2" s="495" t="s">
        <v>3</v>
      </c>
      <c r="C2" s="12" t="s">
        <v>4</v>
      </c>
      <c r="M2"/>
    </row>
    <row r="3" spans="1:13" s="68" customFormat="1" ht="15.75">
      <c r="A3" s="581" t="s">
        <v>743</v>
      </c>
      <c r="B3" s="581"/>
      <c r="C3" s="581"/>
      <c r="D3" s="581"/>
      <c r="E3" s="581"/>
      <c r="F3" s="581"/>
      <c r="G3" s="581"/>
      <c r="H3" s="581"/>
      <c r="I3" s="581"/>
      <c r="J3" s="581"/>
      <c r="K3" s="581"/>
      <c r="L3" s="581"/>
      <c r="M3"/>
    </row>
    <row r="4" spans="2:13" s="68" customFormat="1" ht="15">
      <c r="B4" s="496"/>
      <c r="M4"/>
    </row>
    <row r="5" spans="2:13" s="68" customFormat="1" ht="15.75" thickBot="1">
      <c r="B5" s="496"/>
      <c r="G5" s="301" t="s">
        <v>744</v>
      </c>
      <c r="M5"/>
    </row>
    <row r="6" spans="1:13" s="68" customFormat="1" ht="12.75" customHeight="1" thickBot="1">
      <c r="A6" s="133" t="s">
        <v>659</v>
      </c>
      <c r="B6" s="577" t="s">
        <v>745</v>
      </c>
      <c r="C6" s="577"/>
      <c r="D6" s="577"/>
      <c r="E6" s="577"/>
      <c r="F6" s="577"/>
      <c r="G6" s="577"/>
      <c r="H6" s="302" t="s">
        <v>746</v>
      </c>
      <c r="I6" s="303" t="s">
        <v>747</v>
      </c>
      <c r="J6" s="303" t="s">
        <v>748</v>
      </c>
      <c r="K6" s="303" t="s">
        <v>749</v>
      </c>
      <c r="L6" s="302" t="s">
        <v>750</v>
      </c>
      <c r="M6"/>
    </row>
    <row r="7" spans="1:13" s="68" customFormat="1" ht="12.75" customHeight="1">
      <c r="A7" s="249">
        <v>1</v>
      </c>
      <c r="B7" s="578" t="s">
        <v>751</v>
      </c>
      <c r="C7" s="578"/>
      <c r="D7" s="578"/>
      <c r="E7" s="578"/>
      <c r="F7" s="578"/>
      <c r="G7" s="578"/>
      <c r="H7" s="405">
        <v>1</v>
      </c>
      <c r="I7" s="406">
        <v>2016</v>
      </c>
      <c r="J7" s="406">
        <v>2018</v>
      </c>
      <c r="K7" s="407">
        <v>56000</v>
      </c>
      <c r="L7" s="408"/>
      <c r="M7"/>
    </row>
    <row r="8" spans="1:13" s="68" customFormat="1" ht="12.75" customHeight="1">
      <c r="A8" s="249">
        <v>2</v>
      </c>
      <c r="B8" s="578" t="s">
        <v>752</v>
      </c>
      <c r="C8" s="578"/>
      <c r="D8" s="578"/>
      <c r="E8" s="578"/>
      <c r="F8" s="578"/>
      <c r="G8" s="578"/>
      <c r="H8" s="409">
        <v>1.4</v>
      </c>
      <c r="I8" s="410">
        <v>2015</v>
      </c>
      <c r="J8" s="410">
        <v>2018</v>
      </c>
      <c r="K8" s="411">
        <v>54000</v>
      </c>
      <c r="L8" s="412">
        <v>14900</v>
      </c>
      <c r="M8"/>
    </row>
    <row r="9" spans="1:13" s="68" customFormat="1" ht="12.75" customHeight="1">
      <c r="A9" s="249">
        <v>3</v>
      </c>
      <c r="B9" s="578" t="s">
        <v>753</v>
      </c>
      <c r="C9" s="578"/>
      <c r="D9" s="578"/>
      <c r="E9" s="578"/>
      <c r="F9" s="578"/>
      <c r="G9" s="578"/>
      <c r="H9" s="409">
        <v>1</v>
      </c>
      <c r="I9" s="410" t="s">
        <v>754</v>
      </c>
      <c r="J9" s="410" t="s">
        <v>755</v>
      </c>
      <c r="K9" s="411">
        <v>30000</v>
      </c>
      <c r="L9" s="412"/>
      <c r="M9"/>
    </row>
    <row r="10" spans="1:13" s="68" customFormat="1" ht="15" customHeight="1">
      <c r="A10" s="249">
        <v>4</v>
      </c>
      <c r="B10" s="578" t="s">
        <v>756</v>
      </c>
      <c r="C10" s="578"/>
      <c r="D10" s="578"/>
      <c r="E10" s="578"/>
      <c r="F10" s="578"/>
      <c r="G10" s="578"/>
      <c r="H10" s="409">
        <v>1.4</v>
      </c>
      <c r="I10" s="410" t="s">
        <v>754</v>
      </c>
      <c r="J10" s="410" t="s">
        <v>757</v>
      </c>
      <c r="K10" s="411">
        <v>70000</v>
      </c>
      <c r="L10" s="412"/>
      <c r="M10"/>
    </row>
    <row r="11" spans="1:13" s="68" customFormat="1" ht="12.75" customHeight="1">
      <c r="A11" s="249">
        <v>5</v>
      </c>
      <c r="B11" s="578" t="s">
        <v>758</v>
      </c>
      <c r="C11" s="578"/>
      <c r="D11" s="578"/>
      <c r="E11" s="578"/>
      <c r="F11" s="578"/>
      <c r="G11" s="578"/>
      <c r="H11" s="409">
        <v>1</v>
      </c>
      <c r="I11" s="410" t="s">
        <v>759</v>
      </c>
      <c r="J11" s="410" t="s">
        <v>755</v>
      </c>
      <c r="K11" s="411">
        <v>43000</v>
      </c>
      <c r="L11" s="412">
        <v>5000</v>
      </c>
      <c r="M11"/>
    </row>
    <row r="12" spans="1:13" s="68" customFormat="1" ht="15" customHeight="1">
      <c r="A12" s="249">
        <v>6</v>
      </c>
      <c r="B12" s="579" t="s">
        <v>760</v>
      </c>
      <c r="C12" s="579"/>
      <c r="D12" s="579"/>
      <c r="E12" s="579"/>
      <c r="F12" s="579"/>
      <c r="G12" s="579"/>
      <c r="H12" s="409">
        <v>1</v>
      </c>
      <c r="I12" s="410" t="s">
        <v>759</v>
      </c>
      <c r="J12" s="410" t="s">
        <v>755</v>
      </c>
      <c r="K12" s="411">
        <v>25000</v>
      </c>
      <c r="L12" s="412"/>
      <c r="M12"/>
    </row>
    <row r="13" spans="1:13" s="68" customFormat="1" ht="15.75" customHeight="1" thickBot="1">
      <c r="A13" s="249">
        <v>7</v>
      </c>
      <c r="B13" s="578" t="s">
        <v>761</v>
      </c>
      <c r="C13" s="578"/>
      <c r="D13" s="578"/>
      <c r="E13" s="578"/>
      <c r="F13" s="578"/>
      <c r="G13" s="578"/>
      <c r="H13" s="413">
        <v>3</v>
      </c>
      <c r="I13" s="414" t="s">
        <v>754</v>
      </c>
      <c r="J13" s="414" t="s">
        <v>755</v>
      </c>
      <c r="K13" s="415">
        <v>360000</v>
      </c>
      <c r="L13" s="416"/>
      <c r="M13"/>
    </row>
    <row r="14" spans="1:13" s="68" customFormat="1" ht="15.75" customHeight="1" thickBot="1">
      <c r="A14" s="249">
        <v>8</v>
      </c>
      <c r="B14" s="578" t="s">
        <v>762</v>
      </c>
      <c r="C14" s="578"/>
      <c r="D14" s="578"/>
      <c r="E14" s="578"/>
      <c r="F14" s="578"/>
      <c r="G14" s="578"/>
      <c r="H14" s="417">
        <v>1</v>
      </c>
      <c r="I14" s="418" t="s">
        <v>754</v>
      </c>
      <c r="J14" s="418" t="s">
        <v>754</v>
      </c>
      <c r="K14" s="419">
        <v>8000</v>
      </c>
      <c r="L14" s="420"/>
      <c r="M14"/>
    </row>
    <row r="15" spans="1:13" s="68" customFormat="1" ht="15.75" customHeight="1" thickBot="1">
      <c r="A15" s="580" t="s">
        <v>763</v>
      </c>
      <c r="B15" s="580"/>
      <c r="C15" s="580"/>
      <c r="D15" s="580"/>
      <c r="E15" s="580"/>
      <c r="F15" s="580"/>
      <c r="G15" s="580"/>
      <c r="H15" s="304"/>
      <c r="I15" s="305"/>
      <c r="J15" s="306"/>
      <c r="K15" s="307">
        <f>SUM(K7:K14)</f>
        <v>646000</v>
      </c>
      <c r="L15" s="307">
        <f>SUM(L7:L14)</f>
        <v>19900</v>
      </c>
      <c r="M15"/>
    </row>
    <row r="16" spans="1:13" s="68" customFormat="1" ht="15">
      <c r="A16" s="301"/>
      <c r="B16" s="497"/>
      <c r="C16" s="308"/>
      <c r="D16" s="308"/>
      <c r="M16"/>
    </row>
    <row r="17" spans="1:13" s="68" customFormat="1" ht="31.5" customHeight="1">
      <c r="A17" s="582" t="s">
        <v>764</v>
      </c>
      <c r="B17" s="582"/>
      <c r="C17" s="582"/>
      <c r="D17" s="582"/>
      <c r="E17" s="582"/>
      <c r="F17" s="582"/>
      <c r="G17" s="582"/>
      <c r="H17" s="582"/>
      <c r="I17" s="582"/>
      <c r="J17" s="582"/>
      <c r="K17" s="582"/>
      <c r="L17" s="582"/>
      <c r="M17"/>
    </row>
    <row r="18" spans="1:13" s="68" customFormat="1" ht="15">
      <c r="A18" s="421"/>
      <c r="B18" s="498"/>
      <c r="C18" s="421"/>
      <c r="D18" s="421"/>
      <c r="E18" s="421"/>
      <c r="F18" s="421"/>
      <c r="G18" s="421"/>
      <c r="H18" s="421"/>
      <c r="L18" s="422" t="s">
        <v>744</v>
      </c>
      <c r="M18"/>
    </row>
    <row r="19" spans="1:13" s="68" customFormat="1" ht="15" customHeight="1">
      <c r="A19" s="576" t="s">
        <v>765</v>
      </c>
      <c r="B19" s="577" t="s">
        <v>745</v>
      </c>
      <c r="C19" s="575" t="s">
        <v>766</v>
      </c>
      <c r="D19" s="575"/>
      <c r="E19" s="575" t="s">
        <v>853</v>
      </c>
      <c r="F19" s="575"/>
      <c r="G19" s="575" t="s">
        <v>854</v>
      </c>
      <c r="H19" s="575"/>
      <c r="I19" s="575" t="s">
        <v>855</v>
      </c>
      <c r="J19" s="575"/>
      <c r="K19" s="575" t="s">
        <v>856</v>
      </c>
      <c r="L19" s="575"/>
      <c r="M19"/>
    </row>
    <row r="20" spans="1:13" s="68" customFormat="1" ht="22.5">
      <c r="A20" s="576"/>
      <c r="B20" s="577"/>
      <c r="C20" s="504" t="s">
        <v>767</v>
      </c>
      <c r="D20" s="504" t="s">
        <v>768</v>
      </c>
      <c r="E20" s="504" t="s">
        <v>767</v>
      </c>
      <c r="F20" s="504" t="s">
        <v>768</v>
      </c>
      <c r="G20" s="504" t="s">
        <v>767</v>
      </c>
      <c r="H20" s="504" t="s">
        <v>768</v>
      </c>
      <c r="I20" s="504" t="s">
        <v>767</v>
      </c>
      <c r="J20" s="504" t="s">
        <v>768</v>
      </c>
      <c r="K20" s="504" t="s">
        <v>767</v>
      </c>
      <c r="L20" s="504" t="s">
        <v>768</v>
      </c>
      <c r="M20"/>
    </row>
    <row r="21" spans="1:13" s="68" customFormat="1" ht="33" customHeight="1">
      <c r="A21" s="574">
        <v>1</v>
      </c>
      <c r="B21" s="433" t="s">
        <v>857</v>
      </c>
      <c r="C21" s="434">
        <f>C23+C25+C27+C29+C30+C32+C34+C35</f>
        <v>13333</v>
      </c>
      <c r="D21" s="434">
        <f aca="true" t="shared" si="0" ref="D21:L21">D23+D25+D27+D29+D30+D32+D34+D35</f>
        <v>3678</v>
      </c>
      <c r="E21" s="434">
        <f t="shared" si="0"/>
        <v>2000</v>
      </c>
      <c r="F21" s="434">
        <f t="shared" si="0"/>
        <v>0</v>
      </c>
      <c r="G21" s="434">
        <f t="shared" si="0"/>
        <v>7800</v>
      </c>
      <c r="H21" s="434">
        <f t="shared" si="0"/>
        <v>1024</v>
      </c>
      <c r="I21" s="434">
        <f t="shared" si="0"/>
        <v>13700</v>
      </c>
      <c r="J21" s="434">
        <f t="shared" si="0"/>
        <v>1024</v>
      </c>
      <c r="K21" s="434">
        <f t="shared" si="0"/>
        <v>13333</v>
      </c>
      <c r="L21" s="434">
        <f t="shared" si="0"/>
        <v>3678</v>
      </c>
      <c r="M21"/>
    </row>
    <row r="22" spans="1:13" s="68" customFormat="1" ht="33" customHeight="1">
      <c r="A22" s="574"/>
      <c r="B22" s="433" t="s">
        <v>858</v>
      </c>
      <c r="C22" s="434">
        <f>C24+C26+C28+C31+C33+C36+C37</f>
        <v>3100</v>
      </c>
      <c r="D22" s="434">
        <f aca="true" t="shared" si="1" ref="D22:L22">D24+D26+D28+D31+D33+D36+D37</f>
        <v>3075</v>
      </c>
      <c r="E22" s="434">
        <f t="shared" si="1"/>
        <v>600</v>
      </c>
      <c r="F22" s="434">
        <f t="shared" si="1"/>
        <v>1888</v>
      </c>
      <c r="G22" s="434">
        <f t="shared" si="1"/>
        <v>6300</v>
      </c>
      <c r="H22" s="434">
        <f t="shared" si="1"/>
        <v>1888</v>
      </c>
      <c r="I22" s="434">
        <f t="shared" si="1"/>
        <v>11200</v>
      </c>
      <c r="J22" s="434">
        <f t="shared" si="1"/>
        <v>3075</v>
      </c>
      <c r="K22" s="434">
        <f t="shared" si="1"/>
        <v>3100</v>
      </c>
      <c r="L22" s="434">
        <f t="shared" si="1"/>
        <v>3075</v>
      </c>
      <c r="M22"/>
    </row>
    <row r="23" spans="1:13" s="68" customFormat="1" ht="33" customHeight="1">
      <c r="A23" s="573" t="s">
        <v>859</v>
      </c>
      <c r="B23" s="429" t="s">
        <v>860</v>
      </c>
      <c r="C23" s="434">
        <v>2000</v>
      </c>
      <c r="D23" s="434">
        <v>1024</v>
      </c>
      <c r="E23" s="434">
        <v>2000</v>
      </c>
      <c r="F23" s="435"/>
      <c r="G23" s="434">
        <v>2000</v>
      </c>
      <c r="H23" s="434">
        <v>1024</v>
      </c>
      <c r="I23" s="434">
        <v>2000</v>
      </c>
      <c r="J23" s="434">
        <v>1024</v>
      </c>
      <c r="K23" s="434">
        <v>2000</v>
      </c>
      <c r="L23" s="434">
        <v>1024</v>
      </c>
      <c r="M23"/>
    </row>
    <row r="24" spans="1:13" s="68" customFormat="1" ht="33" customHeight="1">
      <c r="A24" s="573"/>
      <c r="B24" s="429" t="s">
        <v>861</v>
      </c>
      <c r="C24" s="434">
        <v>1200</v>
      </c>
      <c r="D24" s="434">
        <v>1187</v>
      </c>
      <c r="E24" s="434">
        <v>600</v>
      </c>
      <c r="F24" s="435"/>
      <c r="G24" s="434">
        <v>600</v>
      </c>
      <c r="H24" s="435"/>
      <c r="I24" s="434">
        <v>600</v>
      </c>
      <c r="J24" s="434">
        <v>1187</v>
      </c>
      <c r="K24" s="434">
        <v>1200</v>
      </c>
      <c r="L24" s="434">
        <v>1187</v>
      </c>
      <c r="M24"/>
    </row>
    <row r="25" spans="1:13" s="68" customFormat="1" ht="33" customHeight="1">
      <c r="A25" s="573" t="s">
        <v>862</v>
      </c>
      <c r="B25" s="429" t="s">
        <v>863</v>
      </c>
      <c r="C25" s="434">
        <v>0</v>
      </c>
      <c r="D25" s="434"/>
      <c r="E25" s="434"/>
      <c r="F25" s="435"/>
      <c r="G25" s="434"/>
      <c r="H25" s="435"/>
      <c r="I25" s="434">
        <v>2700</v>
      </c>
      <c r="J25" s="434"/>
      <c r="K25" s="434">
        <v>0</v>
      </c>
      <c r="L25" s="435"/>
      <c r="M25"/>
    </row>
    <row r="26" spans="1:13" s="68" customFormat="1" ht="33" customHeight="1">
      <c r="A26" s="573"/>
      <c r="B26" s="429" t="s">
        <v>864</v>
      </c>
      <c r="C26" s="434">
        <v>0</v>
      </c>
      <c r="D26" s="434"/>
      <c r="E26" s="434"/>
      <c r="F26" s="435"/>
      <c r="G26" s="434">
        <v>4200</v>
      </c>
      <c r="H26" s="435"/>
      <c r="I26" s="434">
        <v>7300</v>
      </c>
      <c r="J26" s="434"/>
      <c r="K26" s="434">
        <v>0</v>
      </c>
      <c r="L26" s="435"/>
      <c r="M26"/>
    </row>
    <row r="27" spans="1:13" s="68" customFormat="1" ht="33" customHeight="1">
      <c r="A27" s="573" t="s">
        <v>865</v>
      </c>
      <c r="B27" s="430" t="s">
        <v>866</v>
      </c>
      <c r="C27" s="436">
        <v>1200</v>
      </c>
      <c r="D27" s="434"/>
      <c r="E27" s="434"/>
      <c r="F27" s="435"/>
      <c r="G27" s="434">
        <v>1200</v>
      </c>
      <c r="H27" s="435"/>
      <c r="I27" s="434">
        <v>1200</v>
      </c>
      <c r="J27" s="434"/>
      <c r="K27" s="436">
        <v>1200</v>
      </c>
      <c r="L27" s="435"/>
      <c r="M27"/>
    </row>
    <row r="28" spans="1:13" s="68" customFormat="1" ht="33" customHeight="1">
      <c r="A28" s="573"/>
      <c r="B28" s="430" t="s">
        <v>867</v>
      </c>
      <c r="C28" s="436">
        <v>0</v>
      </c>
      <c r="D28" s="434"/>
      <c r="E28" s="434"/>
      <c r="F28" s="435"/>
      <c r="G28" s="434"/>
      <c r="H28" s="435"/>
      <c r="I28" s="434">
        <v>1000</v>
      </c>
      <c r="J28" s="434"/>
      <c r="K28" s="436">
        <v>0</v>
      </c>
      <c r="L28" s="435"/>
      <c r="M28"/>
    </row>
    <row r="29" spans="1:13" s="68" customFormat="1" ht="33" customHeight="1">
      <c r="A29" s="424" t="s">
        <v>868</v>
      </c>
      <c r="B29" s="430" t="s">
        <v>869</v>
      </c>
      <c r="C29" s="436">
        <v>2700</v>
      </c>
      <c r="D29" s="434">
        <v>2654</v>
      </c>
      <c r="E29" s="434"/>
      <c r="F29" s="435"/>
      <c r="G29" s="434">
        <v>2000</v>
      </c>
      <c r="H29" s="435"/>
      <c r="I29" s="434">
        <v>2700</v>
      </c>
      <c r="J29" s="434"/>
      <c r="K29" s="436">
        <v>2700</v>
      </c>
      <c r="L29" s="434">
        <v>2654</v>
      </c>
      <c r="M29"/>
    </row>
    <row r="30" spans="1:13" s="309" customFormat="1" ht="33" customHeight="1">
      <c r="A30" s="573" t="s">
        <v>870</v>
      </c>
      <c r="B30" s="430" t="s">
        <v>871</v>
      </c>
      <c r="C30" s="436">
        <v>0</v>
      </c>
      <c r="D30" s="434"/>
      <c r="E30" s="434"/>
      <c r="F30" s="435"/>
      <c r="G30" s="434"/>
      <c r="H30" s="435"/>
      <c r="I30" s="434">
        <v>2500</v>
      </c>
      <c r="J30" s="434"/>
      <c r="K30" s="436">
        <v>0</v>
      </c>
      <c r="L30" s="435"/>
      <c r="M30"/>
    </row>
    <row r="31" spans="1:13" s="68" customFormat="1" ht="33" customHeight="1">
      <c r="A31" s="573"/>
      <c r="B31" s="430" t="s">
        <v>872</v>
      </c>
      <c r="C31" s="436">
        <v>0</v>
      </c>
      <c r="D31" s="434"/>
      <c r="E31" s="434"/>
      <c r="F31" s="435"/>
      <c r="G31" s="434"/>
      <c r="H31" s="435"/>
      <c r="I31" s="434"/>
      <c r="J31" s="434"/>
      <c r="K31" s="436">
        <v>0</v>
      </c>
      <c r="L31" s="435"/>
      <c r="M31"/>
    </row>
    <row r="32" spans="1:13" s="68" customFormat="1" ht="33" customHeight="1">
      <c r="A32" s="573" t="s">
        <v>873</v>
      </c>
      <c r="B32" s="430" t="s">
        <v>874</v>
      </c>
      <c r="C32" s="436">
        <v>4833</v>
      </c>
      <c r="D32" s="434"/>
      <c r="E32" s="434"/>
      <c r="F32" s="435"/>
      <c r="G32" s="434"/>
      <c r="H32" s="435"/>
      <c r="I32" s="434"/>
      <c r="J32" s="434"/>
      <c r="K32" s="436">
        <v>4833</v>
      </c>
      <c r="L32" s="435"/>
      <c r="M32"/>
    </row>
    <row r="33" spans="1:13" s="68" customFormat="1" ht="33" customHeight="1">
      <c r="A33" s="573"/>
      <c r="B33" s="430" t="s">
        <v>875</v>
      </c>
      <c r="C33" s="436">
        <v>0</v>
      </c>
      <c r="D33" s="434"/>
      <c r="E33" s="434"/>
      <c r="F33" s="435"/>
      <c r="G33" s="434"/>
      <c r="H33" s="435"/>
      <c r="I33" s="434"/>
      <c r="J33" s="434"/>
      <c r="K33" s="436">
        <v>0</v>
      </c>
      <c r="L33" s="435"/>
      <c r="M33"/>
    </row>
    <row r="34" spans="1:13" s="68" customFormat="1" ht="33" customHeight="1">
      <c r="A34" s="424" t="s">
        <v>876</v>
      </c>
      <c r="B34" s="430" t="s">
        <v>877</v>
      </c>
      <c r="C34" s="436">
        <v>1600</v>
      </c>
      <c r="D34" s="434"/>
      <c r="E34" s="434"/>
      <c r="F34" s="435"/>
      <c r="G34" s="434">
        <v>1600</v>
      </c>
      <c r="H34" s="435"/>
      <c r="I34" s="434">
        <v>1600</v>
      </c>
      <c r="J34" s="434"/>
      <c r="K34" s="436">
        <v>1600</v>
      </c>
      <c r="L34" s="435"/>
      <c r="M34"/>
    </row>
    <row r="35" spans="1:13" s="68" customFormat="1" ht="33" customHeight="1">
      <c r="A35" s="573" t="s">
        <v>878</v>
      </c>
      <c r="B35" s="429" t="s">
        <v>879</v>
      </c>
      <c r="C35" s="436">
        <v>1000</v>
      </c>
      <c r="D35" s="434"/>
      <c r="E35" s="434"/>
      <c r="F35" s="435"/>
      <c r="G35" s="434">
        <v>1000</v>
      </c>
      <c r="H35" s="435"/>
      <c r="I35" s="434">
        <v>1000</v>
      </c>
      <c r="J35" s="434"/>
      <c r="K35" s="436">
        <v>1000</v>
      </c>
      <c r="L35" s="435"/>
      <c r="M35"/>
    </row>
    <row r="36" spans="1:13" s="68" customFormat="1" ht="33" customHeight="1">
      <c r="A36" s="573"/>
      <c r="B36" s="429" t="s">
        <v>880</v>
      </c>
      <c r="C36" s="436">
        <v>0</v>
      </c>
      <c r="D36" s="434"/>
      <c r="E36" s="434"/>
      <c r="F36" s="435"/>
      <c r="G36" s="434"/>
      <c r="H36" s="435"/>
      <c r="I36" s="434">
        <v>800</v>
      </c>
      <c r="J36" s="434"/>
      <c r="K36" s="436">
        <v>0</v>
      </c>
      <c r="L36" s="435"/>
      <c r="M36"/>
    </row>
    <row r="37" spans="1:13" s="68" customFormat="1" ht="33" customHeight="1">
      <c r="A37" s="424" t="s">
        <v>881</v>
      </c>
      <c r="B37" s="429" t="s">
        <v>882</v>
      </c>
      <c r="C37" s="436">
        <v>1900</v>
      </c>
      <c r="D37" s="434">
        <v>1888</v>
      </c>
      <c r="E37" s="434"/>
      <c r="F37" s="435">
        <v>1888</v>
      </c>
      <c r="G37" s="434">
        <v>1500</v>
      </c>
      <c r="H37" s="435">
        <v>1888</v>
      </c>
      <c r="I37" s="434">
        <v>1500</v>
      </c>
      <c r="J37" s="434">
        <v>1888</v>
      </c>
      <c r="K37" s="436">
        <v>1900</v>
      </c>
      <c r="L37" s="434">
        <v>1888</v>
      </c>
      <c r="M37"/>
    </row>
    <row r="38" spans="1:13" s="68" customFormat="1" ht="33" customHeight="1">
      <c r="A38" s="423">
        <v>2</v>
      </c>
      <c r="B38" s="430" t="s">
        <v>883</v>
      </c>
      <c r="C38" s="437">
        <v>2500</v>
      </c>
      <c r="D38" s="434"/>
      <c r="E38" s="434">
        <v>500</v>
      </c>
      <c r="F38" s="435"/>
      <c r="G38" s="434">
        <v>1200</v>
      </c>
      <c r="H38" s="435"/>
      <c r="I38" s="434">
        <v>2200</v>
      </c>
      <c r="J38" s="434"/>
      <c r="K38" s="437">
        <v>2500</v>
      </c>
      <c r="L38" s="435"/>
      <c r="M38"/>
    </row>
    <row r="39" spans="1:13" s="68" customFormat="1" ht="33" customHeight="1">
      <c r="A39" s="424" t="s">
        <v>769</v>
      </c>
      <c r="B39" s="430" t="s">
        <v>884</v>
      </c>
      <c r="C39" s="437">
        <v>833</v>
      </c>
      <c r="D39" s="434">
        <v>513</v>
      </c>
      <c r="E39" s="434"/>
      <c r="F39" s="435"/>
      <c r="G39" s="434"/>
      <c r="H39" s="435"/>
      <c r="I39" s="434">
        <v>833</v>
      </c>
      <c r="J39" s="434"/>
      <c r="K39" s="437">
        <v>833</v>
      </c>
      <c r="L39" s="434">
        <v>513</v>
      </c>
      <c r="M39"/>
    </row>
    <row r="40" spans="1:13" s="68" customFormat="1" ht="33" customHeight="1">
      <c r="A40" s="574">
        <v>4</v>
      </c>
      <c r="B40" s="430" t="s">
        <v>885</v>
      </c>
      <c r="C40" s="437">
        <v>4167</v>
      </c>
      <c r="D40" s="434">
        <v>2578</v>
      </c>
      <c r="E40" s="434"/>
      <c r="F40" s="435"/>
      <c r="G40" s="434">
        <v>2000</v>
      </c>
      <c r="H40" s="435"/>
      <c r="I40" s="434">
        <v>4166</v>
      </c>
      <c r="J40" s="434"/>
      <c r="K40" s="437">
        <v>4167</v>
      </c>
      <c r="L40" s="434">
        <v>2578</v>
      </c>
      <c r="M40"/>
    </row>
    <row r="41" spans="1:13" s="68" customFormat="1" ht="33" customHeight="1">
      <c r="A41" s="574"/>
      <c r="B41" s="430" t="s">
        <v>886</v>
      </c>
      <c r="C41" s="437">
        <v>1500</v>
      </c>
      <c r="D41" s="434"/>
      <c r="E41" s="434"/>
      <c r="F41" s="435"/>
      <c r="G41" s="434">
        <v>1500</v>
      </c>
      <c r="H41" s="435"/>
      <c r="I41" s="434">
        <v>1500</v>
      </c>
      <c r="J41" s="434"/>
      <c r="K41" s="437">
        <v>1500</v>
      </c>
      <c r="L41" s="435"/>
      <c r="M41"/>
    </row>
    <row r="42" spans="1:13" s="68" customFormat="1" ht="33" customHeight="1">
      <c r="A42" s="424" t="s">
        <v>513</v>
      </c>
      <c r="B42" s="430" t="s">
        <v>887</v>
      </c>
      <c r="C42" s="437">
        <v>5833</v>
      </c>
      <c r="D42" s="434">
        <v>5509</v>
      </c>
      <c r="E42" s="434"/>
      <c r="F42" s="435"/>
      <c r="G42" s="434">
        <v>2000</v>
      </c>
      <c r="H42" s="435"/>
      <c r="I42" s="434">
        <v>5833</v>
      </c>
      <c r="J42" s="434">
        <v>5509</v>
      </c>
      <c r="K42" s="437">
        <v>5833</v>
      </c>
      <c r="L42" s="434">
        <v>5509</v>
      </c>
      <c r="M42"/>
    </row>
    <row r="43" spans="1:13" s="68" customFormat="1" ht="33" customHeight="1">
      <c r="A43" s="574">
        <v>6</v>
      </c>
      <c r="B43" s="430" t="s">
        <v>888</v>
      </c>
      <c r="C43" s="437">
        <v>4167</v>
      </c>
      <c r="D43" s="434">
        <v>4135</v>
      </c>
      <c r="E43" s="434"/>
      <c r="F43" s="435"/>
      <c r="G43" s="434">
        <v>1000</v>
      </c>
      <c r="H43" s="435"/>
      <c r="I43" s="434">
        <v>2000</v>
      </c>
      <c r="J43" s="434">
        <v>2873</v>
      </c>
      <c r="K43" s="437">
        <v>4167</v>
      </c>
      <c r="L43" s="434">
        <v>4135</v>
      </c>
      <c r="M43"/>
    </row>
    <row r="44" spans="1:13" s="68" customFormat="1" ht="33" customHeight="1">
      <c r="A44" s="574"/>
      <c r="B44" s="430" t="s">
        <v>889</v>
      </c>
      <c r="C44" s="437">
        <v>0</v>
      </c>
      <c r="D44" s="434">
        <v>779</v>
      </c>
      <c r="E44" s="434"/>
      <c r="F44" s="435"/>
      <c r="G44" s="434">
        <v>1000</v>
      </c>
      <c r="H44" s="435"/>
      <c r="I44" s="434">
        <v>2000</v>
      </c>
      <c r="J44" s="434">
        <v>2636</v>
      </c>
      <c r="K44" s="437">
        <v>0</v>
      </c>
      <c r="L44" s="434">
        <v>779</v>
      </c>
      <c r="M44"/>
    </row>
    <row r="45" spans="1:13" s="68" customFormat="1" ht="33" customHeight="1">
      <c r="A45" s="423">
        <v>7</v>
      </c>
      <c r="B45" s="430" t="s">
        <v>890</v>
      </c>
      <c r="C45" s="437">
        <v>0</v>
      </c>
      <c r="D45" s="434"/>
      <c r="E45" s="434"/>
      <c r="F45" s="435"/>
      <c r="G45" s="434">
        <v>5700</v>
      </c>
      <c r="H45" s="435"/>
      <c r="I45" s="434">
        <v>9300</v>
      </c>
      <c r="J45" s="434"/>
      <c r="K45" s="437">
        <v>0</v>
      </c>
      <c r="L45" s="435"/>
      <c r="M45"/>
    </row>
    <row r="46" spans="1:13" s="4" customFormat="1" ht="33" customHeight="1">
      <c r="A46" s="423">
        <v>8</v>
      </c>
      <c r="B46" s="430" t="s">
        <v>891</v>
      </c>
      <c r="C46" s="437">
        <v>0</v>
      </c>
      <c r="D46" s="434"/>
      <c r="E46" s="434"/>
      <c r="F46" s="435"/>
      <c r="G46" s="434">
        <v>1000</v>
      </c>
      <c r="H46" s="435"/>
      <c r="I46" s="434">
        <v>2000</v>
      </c>
      <c r="J46" s="434"/>
      <c r="K46" s="437">
        <v>0</v>
      </c>
      <c r="L46" s="435"/>
      <c r="M46"/>
    </row>
    <row r="47" spans="1:13" s="4" customFormat="1" ht="33" customHeight="1">
      <c r="A47" s="423">
        <v>9</v>
      </c>
      <c r="B47" s="430" t="s">
        <v>892</v>
      </c>
      <c r="C47" s="437">
        <v>0</v>
      </c>
      <c r="D47" s="434"/>
      <c r="E47" s="434"/>
      <c r="F47" s="435"/>
      <c r="G47" s="434">
        <v>1000</v>
      </c>
      <c r="H47" s="435"/>
      <c r="I47" s="434">
        <v>2000</v>
      </c>
      <c r="J47" s="434"/>
      <c r="K47" s="437">
        <v>0</v>
      </c>
      <c r="L47" s="435"/>
      <c r="M47"/>
    </row>
    <row r="48" spans="1:13" s="4" customFormat="1" ht="33" customHeight="1">
      <c r="A48" s="423">
        <v>10</v>
      </c>
      <c r="B48" s="430" t="s">
        <v>893</v>
      </c>
      <c r="C48" s="437">
        <v>0</v>
      </c>
      <c r="D48" s="434"/>
      <c r="E48" s="434"/>
      <c r="F48" s="435"/>
      <c r="G48" s="434"/>
      <c r="H48" s="435"/>
      <c r="I48" s="434"/>
      <c r="J48" s="434"/>
      <c r="K48" s="437">
        <v>0</v>
      </c>
      <c r="L48" s="435"/>
      <c r="M48"/>
    </row>
    <row r="49" spans="1:13" s="4" customFormat="1" ht="33" customHeight="1">
      <c r="A49" s="424" t="s">
        <v>525</v>
      </c>
      <c r="B49" s="430" t="s">
        <v>894</v>
      </c>
      <c r="C49" s="437">
        <v>0</v>
      </c>
      <c r="D49" s="434"/>
      <c r="E49" s="434"/>
      <c r="F49" s="435"/>
      <c r="G49" s="434"/>
      <c r="H49" s="435"/>
      <c r="I49" s="434">
        <v>5000</v>
      </c>
      <c r="J49" s="434"/>
      <c r="K49" s="437">
        <v>0</v>
      </c>
      <c r="L49" s="435"/>
      <c r="M49"/>
    </row>
    <row r="50" spans="1:13" s="4" customFormat="1" ht="33" customHeight="1">
      <c r="A50" s="423">
        <v>12</v>
      </c>
      <c r="B50" s="310" t="s">
        <v>895</v>
      </c>
      <c r="C50" s="437">
        <v>0</v>
      </c>
      <c r="D50" s="434"/>
      <c r="E50" s="434"/>
      <c r="F50" s="435"/>
      <c r="G50" s="434"/>
      <c r="H50" s="435"/>
      <c r="I50" s="434">
        <v>5000</v>
      </c>
      <c r="J50" s="434"/>
      <c r="K50" s="437">
        <v>0</v>
      </c>
      <c r="L50" s="435"/>
      <c r="M50"/>
    </row>
    <row r="51" spans="1:13" s="4" customFormat="1" ht="33" customHeight="1">
      <c r="A51" s="423">
        <v>13</v>
      </c>
      <c r="B51" s="310" t="s">
        <v>896</v>
      </c>
      <c r="C51" s="437">
        <v>0</v>
      </c>
      <c r="D51" s="434"/>
      <c r="E51" s="434"/>
      <c r="F51" s="435"/>
      <c r="G51" s="434"/>
      <c r="H51" s="435"/>
      <c r="I51" s="434">
        <v>4900</v>
      </c>
      <c r="J51" s="434"/>
      <c r="K51" s="437">
        <v>0</v>
      </c>
      <c r="L51" s="435"/>
      <c r="M51"/>
    </row>
    <row r="52" spans="1:12" ht="33" customHeight="1">
      <c r="A52" s="423">
        <v>14</v>
      </c>
      <c r="B52" s="431" t="s">
        <v>897</v>
      </c>
      <c r="C52" s="437">
        <v>0</v>
      </c>
      <c r="D52" s="434"/>
      <c r="E52" s="434"/>
      <c r="F52" s="435"/>
      <c r="G52" s="434"/>
      <c r="H52" s="435"/>
      <c r="I52" s="434"/>
      <c r="J52" s="434"/>
      <c r="K52" s="437">
        <v>0</v>
      </c>
      <c r="L52" s="435"/>
    </row>
    <row r="53" spans="1:12" ht="33" customHeight="1">
      <c r="A53" s="423">
        <v>15</v>
      </c>
      <c r="B53" s="310" t="s">
        <v>898</v>
      </c>
      <c r="C53" s="437">
        <v>0</v>
      </c>
      <c r="D53" s="434"/>
      <c r="E53" s="434"/>
      <c r="F53" s="435"/>
      <c r="G53" s="434">
        <v>3000</v>
      </c>
      <c r="H53" s="435"/>
      <c r="I53" s="434">
        <v>4000</v>
      </c>
      <c r="J53" s="434"/>
      <c r="K53" s="437">
        <v>0</v>
      </c>
      <c r="L53" s="435"/>
    </row>
    <row r="54" spans="1:12" ht="33" customHeight="1">
      <c r="A54" s="423">
        <v>16</v>
      </c>
      <c r="B54" s="432" t="s">
        <v>899</v>
      </c>
      <c r="C54" s="437">
        <v>508</v>
      </c>
      <c r="D54" s="434">
        <v>507</v>
      </c>
      <c r="E54" s="434"/>
      <c r="F54" s="434">
        <v>507</v>
      </c>
      <c r="G54" s="434"/>
      <c r="H54" s="434">
        <v>507</v>
      </c>
      <c r="I54" s="434"/>
      <c r="J54" s="434">
        <v>507</v>
      </c>
      <c r="K54" s="437">
        <v>508</v>
      </c>
      <c r="L54" s="434">
        <v>507</v>
      </c>
    </row>
    <row r="55" spans="1:12" ht="33" customHeight="1">
      <c r="A55" s="423">
        <v>17</v>
      </c>
      <c r="B55" s="432" t="s">
        <v>900</v>
      </c>
      <c r="C55" s="437">
        <v>2152</v>
      </c>
      <c r="D55" s="434">
        <v>2151</v>
      </c>
      <c r="E55" s="434"/>
      <c r="F55" s="434">
        <v>2151</v>
      </c>
      <c r="G55" s="434"/>
      <c r="H55" s="434">
        <v>2151</v>
      </c>
      <c r="I55" s="434"/>
      <c r="J55" s="434">
        <v>2151</v>
      </c>
      <c r="K55" s="437">
        <v>2152</v>
      </c>
      <c r="L55" s="434">
        <v>2151</v>
      </c>
    </row>
    <row r="56" spans="1:12" ht="33" customHeight="1">
      <c r="A56" s="423">
        <v>18</v>
      </c>
      <c r="B56" s="432" t="s">
        <v>901</v>
      </c>
      <c r="C56" s="437">
        <v>2173</v>
      </c>
      <c r="D56" s="434">
        <v>2172</v>
      </c>
      <c r="E56" s="434"/>
      <c r="F56" s="434">
        <v>2172</v>
      </c>
      <c r="G56" s="434"/>
      <c r="H56" s="434">
        <v>2172</v>
      </c>
      <c r="I56" s="434"/>
      <c r="J56" s="434">
        <v>2172</v>
      </c>
      <c r="K56" s="437">
        <v>2173</v>
      </c>
      <c r="L56" s="434">
        <v>2172</v>
      </c>
    </row>
    <row r="57" spans="1:12" ht="33" customHeight="1">
      <c r="A57" s="423">
        <v>19</v>
      </c>
      <c r="B57" s="432" t="s">
        <v>902</v>
      </c>
      <c r="C57" s="425">
        <v>1386</v>
      </c>
      <c r="D57" s="434">
        <v>1385</v>
      </c>
      <c r="E57" s="426"/>
      <c r="F57" s="426"/>
      <c r="G57" s="426"/>
      <c r="H57" s="434">
        <v>1385</v>
      </c>
      <c r="I57" s="426"/>
      <c r="J57" s="426">
        <v>1385</v>
      </c>
      <c r="K57" s="425">
        <v>1386</v>
      </c>
      <c r="L57" s="426">
        <v>1385</v>
      </c>
    </row>
    <row r="58" spans="1:12" ht="33" customHeight="1">
      <c r="A58" s="423">
        <v>20</v>
      </c>
      <c r="B58" s="433" t="s">
        <v>903</v>
      </c>
      <c r="C58" s="425">
        <v>982</v>
      </c>
      <c r="D58" s="434">
        <v>982</v>
      </c>
      <c r="E58" s="426"/>
      <c r="F58" s="426"/>
      <c r="G58" s="426"/>
      <c r="H58" s="434">
        <v>982</v>
      </c>
      <c r="I58" s="426"/>
      <c r="J58" s="426">
        <v>982</v>
      </c>
      <c r="K58" s="425">
        <v>982</v>
      </c>
      <c r="L58" s="426">
        <v>982</v>
      </c>
    </row>
    <row r="59" spans="1:12" ht="33" customHeight="1">
      <c r="A59" s="423">
        <v>21</v>
      </c>
      <c r="B59" s="310" t="s">
        <v>904</v>
      </c>
      <c r="C59" s="425">
        <v>440</v>
      </c>
      <c r="D59" s="426">
        <v>440</v>
      </c>
      <c r="E59" s="426"/>
      <c r="F59" s="426"/>
      <c r="G59" s="426"/>
      <c r="H59" s="426">
        <v>440</v>
      </c>
      <c r="I59" s="426"/>
      <c r="J59" s="426">
        <v>440</v>
      </c>
      <c r="K59" s="425">
        <v>440</v>
      </c>
      <c r="L59" s="426">
        <v>440</v>
      </c>
    </row>
    <row r="60" spans="1:12" ht="33" customHeight="1">
      <c r="A60" s="423">
        <v>22</v>
      </c>
      <c r="B60" s="432" t="s">
        <v>905</v>
      </c>
      <c r="C60" s="425">
        <v>630</v>
      </c>
      <c r="D60" s="426">
        <v>630</v>
      </c>
      <c r="E60" s="426"/>
      <c r="F60" s="426"/>
      <c r="G60" s="426"/>
      <c r="H60" s="426">
        <v>630</v>
      </c>
      <c r="I60" s="426"/>
      <c r="J60" s="426">
        <v>630</v>
      </c>
      <c r="K60" s="425">
        <v>630</v>
      </c>
      <c r="L60" s="426">
        <v>630</v>
      </c>
    </row>
    <row r="61" spans="1:12" ht="33" customHeight="1">
      <c r="A61" s="423">
        <v>23</v>
      </c>
      <c r="B61" s="432" t="s">
        <v>906</v>
      </c>
      <c r="C61" s="425">
        <v>390</v>
      </c>
      <c r="D61" s="426">
        <v>390</v>
      </c>
      <c r="E61" s="426"/>
      <c r="F61" s="426"/>
      <c r="G61" s="426"/>
      <c r="H61" s="426">
        <v>390</v>
      </c>
      <c r="I61" s="426"/>
      <c r="J61" s="426">
        <v>390</v>
      </c>
      <c r="K61" s="425">
        <v>390</v>
      </c>
      <c r="L61" s="426">
        <v>390</v>
      </c>
    </row>
    <row r="62" spans="1:12" ht="33" customHeight="1">
      <c r="A62" s="423">
        <v>24</v>
      </c>
      <c r="B62" s="432" t="s">
        <v>907</v>
      </c>
      <c r="C62" s="425">
        <v>128</v>
      </c>
      <c r="D62" s="426">
        <v>127</v>
      </c>
      <c r="E62" s="426"/>
      <c r="F62" s="426"/>
      <c r="G62" s="426"/>
      <c r="H62" s="426">
        <v>127</v>
      </c>
      <c r="I62" s="426"/>
      <c r="J62" s="426">
        <v>127</v>
      </c>
      <c r="K62" s="425">
        <v>128</v>
      </c>
      <c r="L62" s="426">
        <v>127</v>
      </c>
    </row>
    <row r="63" spans="1:12" ht="33" customHeight="1">
      <c r="A63" s="423">
        <v>25</v>
      </c>
      <c r="B63" s="432" t="s">
        <v>908</v>
      </c>
      <c r="C63" s="425">
        <v>179</v>
      </c>
      <c r="D63" s="426">
        <v>179</v>
      </c>
      <c r="E63" s="426"/>
      <c r="F63" s="426"/>
      <c r="G63" s="426"/>
      <c r="H63" s="426"/>
      <c r="I63" s="426"/>
      <c r="J63" s="426">
        <v>179</v>
      </c>
      <c r="K63" s="425">
        <v>179</v>
      </c>
      <c r="L63" s="426">
        <v>179</v>
      </c>
    </row>
    <row r="64" spans="1:12" ht="33" customHeight="1">
      <c r="A64" s="423">
        <v>26</v>
      </c>
      <c r="B64" s="432" t="s">
        <v>909</v>
      </c>
      <c r="C64" s="425">
        <v>2068</v>
      </c>
      <c r="D64" s="426">
        <v>2017</v>
      </c>
      <c r="E64" s="426"/>
      <c r="F64" s="426"/>
      <c r="G64" s="426"/>
      <c r="H64" s="426"/>
      <c r="I64" s="426"/>
      <c r="J64" s="426">
        <v>2017</v>
      </c>
      <c r="K64" s="425">
        <v>2068</v>
      </c>
      <c r="L64" s="426">
        <v>2017</v>
      </c>
    </row>
    <row r="65" spans="1:12" ht="33" customHeight="1">
      <c r="A65" s="423">
        <v>27</v>
      </c>
      <c r="B65" s="433" t="s">
        <v>910</v>
      </c>
      <c r="C65" s="425">
        <v>819</v>
      </c>
      <c r="D65" s="426">
        <v>818</v>
      </c>
      <c r="E65" s="426"/>
      <c r="F65" s="426"/>
      <c r="G65" s="426"/>
      <c r="H65" s="426"/>
      <c r="I65" s="426"/>
      <c r="J65" s="426">
        <v>818</v>
      </c>
      <c r="K65" s="425">
        <v>819</v>
      </c>
      <c r="L65" s="426">
        <v>818</v>
      </c>
    </row>
    <row r="66" spans="1:12" ht="33" customHeight="1">
      <c r="A66" s="423">
        <v>28</v>
      </c>
      <c r="B66" s="433" t="s">
        <v>911</v>
      </c>
      <c r="C66" s="425">
        <v>11862</v>
      </c>
      <c r="D66" s="426">
        <v>11862</v>
      </c>
      <c r="E66" s="426"/>
      <c r="F66" s="426"/>
      <c r="G66" s="426"/>
      <c r="H66" s="426"/>
      <c r="I66" s="426"/>
      <c r="J66" s="426">
        <v>11862</v>
      </c>
      <c r="K66" s="425">
        <v>11862</v>
      </c>
      <c r="L66" s="426">
        <v>11862</v>
      </c>
    </row>
    <row r="67" spans="1:12" ht="33" customHeight="1">
      <c r="A67" s="423">
        <v>29</v>
      </c>
      <c r="B67" s="433" t="s">
        <v>912</v>
      </c>
      <c r="C67" s="425">
        <v>2636</v>
      </c>
      <c r="D67" s="426"/>
      <c r="E67" s="426"/>
      <c r="F67" s="426"/>
      <c r="G67" s="426"/>
      <c r="H67" s="426"/>
      <c r="I67" s="426"/>
      <c r="J67" s="426"/>
      <c r="K67" s="425">
        <v>2636</v>
      </c>
      <c r="L67" s="426"/>
    </row>
    <row r="68" spans="1:12" ht="33" customHeight="1">
      <c r="A68" s="423">
        <v>30</v>
      </c>
      <c r="B68" s="433" t="s">
        <v>913</v>
      </c>
      <c r="C68" s="425">
        <v>1509</v>
      </c>
      <c r="D68" s="426">
        <v>1509</v>
      </c>
      <c r="E68" s="426"/>
      <c r="F68" s="426"/>
      <c r="G68" s="426"/>
      <c r="H68" s="426"/>
      <c r="I68" s="426"/>
      <c r="J68" s="426"/>
      <c r="K68" s="425">
        <v>1509</v>
      </c>
      <c r="L68" s="426">
        <v>1509</v>
      </c>
    </row>
    <row r="69" spans="1:12" ht="33" customHeight="1">
      <c r="A69" s="423">
        <v>31</v>
      </c>
      <c r="B69" s="433" t="s">
        <v>914</v>
      </c>
      <c r="C69" s="425">
        <v>1977</v>
      </c>
      <c r="D69" s="426">
        <v>1977</v>
      </c>
      <c r="E69" s="426"/>
      <c r="F69" s="426"/>
      <c r="G69" s="426"/>
      <c r="H69" s="426"/>
      <c r="I69" s="426"/>
      <c r="J69" s="426"/>
      <c r="K69" s="425">
        <v>1977</v>
      </c>
      <c r="L69" s="426">
        <v>1977</v>
      </c>
    </row>
    <row r="70" spans="1:12" ht="33" customHeight="1">
      <c r="A70" s="423">
        <v>32</v>
      </c>
      <c r="B70" s="433" t="s">
        <v>915</v>
      </c>
      <c r="C70" s="425">
        <v>4583</v>
      </c>
      <c r="D70" s="426"/>
      <c r="E70" s="426"/>
      <c r="F70" s="426"/>
      <c r="G70" s="426"/>
      <c r="H70" s="426"/>
      <c r="I70" s="426"/>
      <c r="J70" s="426"/>
      <c r="K70" s="425">
        <v>4583</v>
      </c>
      <c r="L70" s="426"/>
    </row>
    <row r="71" spans="1:12" ht="33" customHeight="1">
      <c r="A71" s="423">
        <v>33</v>
      </c>
      <c r="B71" s="433" t="s">
        <v>916</v>
      </c>
      <c r="C71" s="425">
        <v>9836</v>
      </c>
      <c r="D71" s="426">
        <v>9836</v>
      </c>
      <c r="E71" s="426"/>
      <c r="F71" s="426"/>
      <c r="G71" s="426"/>
      <c r="H71" s="426"/>
      <c r="I71" s="426"/>
      <c r="J71" s="426"/>
      <c r="K71" s="425">
        <v>9836</v>
      </c>
      <c r="L71" s="426">
        <v>9836</v>
      </c>
    </row>
    <row r="72" spans="1:12" ht="33" customHeight="1">
      <c r="A72" s="423">
        <v>34</v>
      </c>
      <c r="B72" s="433" t="s">
        <v>917</v>
      </c>
      <c r="C72" s="425"/>
      <c r="D72" s="426">
        <v>283</v>
      </c>
      <c r="E72" s="426"/>
      <c r="F72" s="426"/>
      <c r="G72" s="426"/>
      <c r="H72" s="426"/>
      <c r="I72" s="426"/>
      <c r="J72" s="426"/>
      <c r="K72" s="425"/>
      <c r="L72" s="426">
        <v>283</v>
      </c>
    </row>
    <row r="73" spans="1:12" ht="33" customHeight="1">
      <c r="A73" s="423">
        <v>35</v>
      </c>
      <c r="B73" s="433" t="s">
        <v>918</v>
      </c>
      <c r="C73" s="425"/>
      <c r="D73" s="426">
        <v>302</v>
      </c>
      <c r="E73" s="426"/>
      <c r="F73" s="426"/>
      <c r="G73" s="426"/>
      <c r="H73" s="426"/>
      <c r="I73" s="426"/>
      <c r="J73" s="426"/>
      <c r="K73" s="425"/>
      <c r="L73" s="426">
        <v>302</v>
      </c>
    </row>
    <row r="74" spans="1:12" ht="33" customHeight="1">
      <c r="A74" s="423">
        <v>36</v>
      </c>
      <c r="B74" s="433" t="s">
        <v>919</v>
      </c>
      <c r="C74" s="425"/>
      <c r="D74" s="426">
        <v>799</v>
      </c>
      <c r="E74" s="426"/>
      <c r="F74" s="426"/>
      <c r="G74" s="426"/>
      <c r="H74" s="426"/>
      <c r="I74" s="426"/>
      <c r="J74" s="426"/>
      <c r="K74" s="425"/>
      <c r="L74" s="426">
        <v>799</v>
      </c>
    </row>
    <row r="75" spans="1:12" ht="18.75" customHeight="1">
      <c r="A75" s="311"/>
      <c r="B75" s="499" t="s">
        <v>763</v>
      </c>
      <c r="C75" s="45">
        <f>SUM(C23:C74)</f>
        <v>79691</v>
      </c>
      <c r="D75" s="45">
        <f aca="true" t="shared" si="2" ref="D75:L75">SUM(D23:D74)</f>
        <v>58633</v>
      </c>
      <c r="E75" s="45">
        <f t="shared" si="2"/>
        <v>3100</v>
      </c>
      <c r="F75" s="45">
        <f t="shared" si="2"/>
        <v>6718</v>
      </c>
      <c r="G75" s="45">
        <f t="shared" si="2"/>
        <v>33500</v>
      </c>
      <c r="H75" s="45">
        <f t="shared" si="2"/>
        <v>11696</v>
      </c>
      <c r="I75" s="45">
        <f t="shared" si="2"/>
        <v>75632</v>
      </c>
      <c r="J75" s="45">
        <f t="shared" si="2"/>
        <v>38777</v>
      </c>
      <c r="K75" s="45">
        <f t="shared" si="2"/>
        <v>79691</v>
      </c>
      <c r="L75" s="45">
        <f t="shared" si="2"/>
        <v>58633</v>
      </c>
    </row>
    <row r="76" spans="1:12" ht="12.75">
      <c r="A76" s="427"/>
      <c r="B76" s="500"/>
      <c r="C76" s="427"/>
      <c r="D76" s="427"/>
      <c r="E76" s="427"/>
      <c r="F76" s="427"/>
      <c r="G76" s="427"/>
      <c r="H76" s="427"/>
      <c r="I76" s="427"/>
      <c r="J76" s="427"/>
      <c r="K76" s="427"/>
      <c r="L76" s="427"/>
    </row>
    <row r="77" spans="1:12" ht="12.75">
      <c r="A77" s="8"/>
      <c r="B77" s="501"/>
      <c r="C77" s="8"/>
      <c r="D77" s="8"/>
      <c r="E77" s="8"/>
      <c r="F77" s="8"/>
      <c r="G77" s="8"/>
      <c r="H77" s="8"/>
      <c r="I77" s="8"/>
      <c r="J77" s="8"/>
      <c r="K77" s="8"/>
      <c r="L77" s="8"/>
    </row>
    <row r="78" spans="1:15" ht="15">
      <c r="A78" s="8"/>
      <c r="B78" s="502" t="s">
        <v>920</v>
      </c>
      <c r="C78" s="8"/>
      <c r="D78" s="8"/>
      <c r="E78" s="140" t="s">
        <v>103</v>
      </c>
      <c r="F78" s="8"/>
      <c r="G78" s="4" t="s">
        <v>102</v>
      </c>
      <c r="J78" s="8"/>
      <c r="K78" s="8"/>
      <c r="L78" s="8"/>
      <c r="M78" s="505"/>
      <c r="N78" s="505"/>
      <c r="O78" s="505"/>
    </row>
    <row r="79" spans="1:12" ht="12.75">
      <c r="A79" s="8"/>
      <c r="B79" s="501"/>
      <c r="C79" s="8"/>
      <c r="D79" s="8"/>
      <c r="E79" s="8"/>
      <c r="F79" s="8"/>
      <c r="G79" s="8"/>
      <c r="H79" s="8"/>
      <c r="I79" s="8"/>
      <c r="J79" s="8"/>
      <c r="K79" s="8"/>
      <c r="L79" s="8"/>
    </row>
    <row r="81" ht="12.75">
      <c r="L81" s="428"/>
    </row>
    <row r="82" ht="12.75">
      <c r="L82" s="428"/>
    </row>
    <row r="83" ht="12.75">
      <c r="L83" s="428"/>
    </row>
    <row r="86" ht="12.75">
      <c r="L86" s="428"/>
    </row>
  </sheetData>
  <sheetProtection/>
  <mergeCells count="29">
    <mergeCell ref="G19:H19"/>
    <mergeCell ref="K19:L19"/>
    <mergeCell ref="A3:L3"/>
    <mergeCell ref="B6:G6"/>
    <mergeCell ref="B7:G7"/>
    <mergeCell ref="B8:G8"/>
    <mergeCell ref="B9:G9"/>
    <mergeCell ref="B10:G10"/>
    <mergeCell ref="A17:L17"/>
    <mergeCell ref="E19:F19"/>
    <mergeCell ref="A21:A22"/>
    <mergeCell ref="A23:A24"/>
    <mergeCell ref="A25:A26"/>
    <mergeCell ref="A27:A28"/>
    <mergeCell ref="B11:G11"/>
    <mergeCell ref="B12:G12"/>
    <mergeCell ref="B13:G13"/>
    <mergeCell ref="B14:G14"/>
    <mergeCell ref="A15:G15"/>
    <mergeCell ref="K1:L1"/>
    <mergeCell ref="A30:A31"/>
    <mergeCell ref="A32:A33"/>
    <mergeCell ref="A35:A36"/>
    <mergeCell ref="A40:A41"/>
    <mergeCell ref="A43:A44"/>
    <mergeCell ref="I19:J19"/>
    <mergeCell ref="A19:A20"/>
    <mergeCell ref="B19:B20"/>
    <mergeCell ref="C19:D19"/>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0"/>
  </sheetPr>
  <dimension ref="B2:L76"/>
  <sheetViews>
    <sheetView zoomScalePageLayoutView="0" workbookViewId="0" topLeftCell="A1">
      <pane xSplit="1" ySplit="10" topLeftCell="B11" activePane="bottomRight" state="frozen"/>
      <selection pane="topLeft" activeCell="A1" sqref="A1"/>
      <selection pane="topRight" activeCell="B1" sqref="B1"/>
      <selection pane="bottomLeft" activeCell="A32" sqref="A32"/>
      <selection pane="bottomRight" activeCell="B7" sqref="B7"/>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 min="8" max="8" width="9.57421875" style="0" customWidth="1"/>
    <col min="10" max="10" width="11.140625" style="0" customWidth="1"/>
    <col min="12" max="12" width="12.7109375" style="0" bestFit="1" customWidth="1"/>
  </cols>
  <sheetData>
    <row r="1" s="4" customFormat="1" ht="15"/>
    <row r="2" spans="2:7" s="4" customFormat="1" ht="15.75">
      <c r="B2" s="13" t="s">
        <v>1</v>
      </c>
      <c r="C2" s="4" t="s">
        <v>2</v>
      </c>
      <c r="D2" s="312"/>
      <c r="E2" s="312"/>
      <c r="F2" s="312"/>
      <c r="G2" s="313" t="s">
        <v>770</v>
      </c>
    </row>
    <row r="3" spans="2:7" s="4" customFormat="1" ht="15.75">
      <c r="B3" s="13" t="s">
        <v>3</v>
      </c>
      <c r="C3" s="12" t="s">
        <v>4</v>
      </c>
      <c r="D3" s="312"/>
      <c r="E3" s="312"/>
      <c r="F3" s="312"/>
      <c r="G3" s="312"/>
    </row>
    <row r="4" spans="2:7" s="4" customFormat="1" ht="15.75">
      <c r="B4" s="314"/>
      <c r="C4" s="315"/>
      <c r="D4" s="315"/>
      <c r="E4" s="315"/>
      <c r="F4" s="315"/>
      <c r="G4" s="315"/>
    </row>
    <row r="5" spans="2:7" s="4" customFormat="1" ht="51.75" customHeight="1">
      <c r="B5" s="583" t="s">
        <v>771</v>
      </c>
      <c r="C5" s="583"/>
      <c r="D5" s="583"/>
      <c r="E5" s="583"/>
      <c r="F5" s="583"/>
      <c r="G5" s="583"/>
    </row>
    <row r="6" spans="2:7" s="4" customFormat="1" ht="15.75">
      <c r="B6" s="584" t="s">
        <v>921</v>
      </c>
      <c r="C6" s="584"/>
      <c r="D6" s="584"/>
      <c r="E6" s="584"/>
      <c r="F6" s="584"/>
      <c r="G6" s="584"/>
    </row>
    <row r="7" spans="2:7" s="4" customFormat="1" ht="15.75">
      <c r="B7" s="316"/>
      <c r="C7" s="316"/>
      <c r="D7" s="316"/>
      <c r="E7" s="316"/>
      <c r="F7" s="316"/>
      <c r="G7" s="316"/>
    </row>
    <row r="8" spans="2:7" s="4" customFormat="1" ht="15.75">
      <c r="B8" s="317"/>
      <c r="C8" s="316"/>
      <c r="D8" s="316"/>
      <c r="E8" s="316"/>
      <c r="F8" s="316"/>
      <c r="G8" s="318" t="s">
        <v>5</v>
      </c>
    </row>
    <row r="9" spans="2:7" s="4" customFormat="1" ht="12.75" customHeight="1">
      <c r="B9" s="585" t="s">
        <v>6</v>
      </c>
      <c r="C9" s="586" t="s">
        <v>772</v>
      </c>
      <c r="D9" s="586" t="s">
        <v>773</v>
      </c>
      <c r="E9" s="586" t="s">
        <v>774</v>
      </c>
      <c r="F9" s="586" t="s">
        <v>775</v>
      </c>
      <c r="G9" s="587" t="s">
        <v>776</v>
      </c>
    </row>
    <row r="10" spans="2:7" s="4" customFormat="1" ht="15">
      <c r="B10" s="585"/>
      <c r="C10" s="586"/>
      <c r="D10" s="586"/>
      <c r="E10" s="586"/>
      <c r="F10" s="586"/>
      <c r="G10" s="587"/>
    </row>
    <row r="11" spans="2:7" s="4" customFormat="1" ht="13.5" customHeight="1">
      <c r="B11" s="319">
        <v>1</v>
      </c>
      <c r="C11" s="320">
        <v>2</v>
      </c>
      <c r="D11" s="320">
        <v>3</v>
      </c>
      <c r="E11" s="320">
        <v>4</v>
      </c>
      <c r="F11" s="320">
        <v>5</v>
      </c>
      <c r="G11" s="321">
        <v>6</v>
      </c>
    </row>
    <row r="12" spans="2:7" s="4" customFormat="1" ht="12.75" customHeight="1">
      <c r="B12" s="588" t="s">
        <v>777</v>
      </c>
      <c r="C12" s="589" t="s">
        <v>778</v>
      </c>
      <c r="D12" s="590">
        <v>9108</v>
      </c>
      <c r="E12" s="591" t="s">
        <v>779</v>
      </c>
      <c r="F12" s="591"/>
      <c r="G12" s="592"/>
    </row>
    <row r="13" spans="2:7" s="4" customFormat="1" ht="15">
      <c r="B13" s="588"/>
      <c r="C13" s="589"/>
      <c r="D13" s="590"/>
      <c r="E13" s="591"/>
      <c r="F13" s="591"/>
      <c r="G13" s="592"/>
    </row>
    <row r="14" spans="2:7" s="4" customFormat="1" ht="32.25" customHeight="1">
      <c r="B14" s="325" t="s">
        <v>780</v>
      </c>
      <c r="C14" s="326" t="s">
        <v>781</v>
      </c>
      <c r="D14" s="327">
        <v>9109</v>
      </c>
      <c r="E14" s="328"/>
      <c r="F14" s="328"/>
      <c r="G14" s="329"/>
    </row>
    <row r="15" spans="2:7" s="4" customFormat="1" ht="30" customHeight="1">
      <c r="B15" s="325" t="s">
        <v>782</v>
      </c>
      <c r="C15" s="326" t="s">
        <v>783</v>
      </c>
      <c r="D15" s="327">
        <v>9110</v>
      </c>
      <c r="E15" s="328"/>
      <c r="F15" s="328"/>
      <c r="G15" s="329"/>
    </row>
    <row r="16" spans="2:7" s="4" customFormat="1" ht="35.25" customHeight="1">
      <c r="B16" s="325" t="s">
        <v>784</v>
      </c>
      <c r="C16" s="326" t="s">
        <v>785</v>
      </c>
      <c r="D16" s="327">
        <v>9111</v>
      </c>
      <c r="E16" s="328"/>
      <c r="F16" s="328"/>
      <c r="G16" s="329"/>
    </row>
    <row r="17" spans="2:7" s="4" customFormat="1" ht="34.5" customHeight="1">
      <c r="B17" s="325" t="s">
        <v>786</v>
      </c>
      <c r="C17" s="326" t="s">
        <v>787</v>
      </c>
      <c r="D17" s="327">
        <v>9112</v>
      </c>
      <c r="E17" s="328"/>
      <c r="F17" s="328"/>
      <c r="G17" s="329"/>
    </row>
    <row r="18" spans="2:7" s="4" customFormat="1" ht="35.25" customHeight="1">
      <c r="B18" s="330" t="s">
        <v>788</v>
      </c>
      <c r="C18" s="322" t="s">
        <v>789</v>
      </c>
      <c r="D18" s="323">
        <v>9113</v>
      </c>
      <c r="E18" s="324">
        <f>SUM(E19:E21)</f>
        <v>499</v>
      </c>
      <c r="F18" s="324"/>
      <c r="G18" s="324">
        <f>SUM(G19:G21)</f>
        <v>499</v>
      </c>
    </row>
    <row r="19" spans="2:7" s="4" customFormat="1" ht="41.25" customHeight="1">
      <c r="B19" s="325" t="s">
        <v>790</v>
      </c>
      <c r="C19" s="326" t="s">
        <v>791</v>
      </c>
      <c r="D19" s="327">
        <v>9114</v>
      </c>
      <c r="E19" s="331">
        <v>499</v>
      </c>
      <c r="F19" s="328"/>
      <c r="G19" s="332">
        <f>E19-F19</f>
        <v>499</v>
      </c>
    </row>
    <row r="20" spans="2:7" s="4" customFormat="1" ht="69" customHeight="1">
      <c r="B20" s="325" t="s">
        <v>792</v>
      </c>
      <c r="C20" s="326" t="s">
        <v>793</v>
      </c>
      <c r="D20" s="327">
        <v>9115</v>
      </c>
      <c r="E20" s="328"/>
      <c r="F20" s="328"/>
      <c r="G20" s="329"/>
    </row>
    <row r="21" spans="2:7" s="4" customFormat="1" ht="40.5" customHeight="1">
      <c r="B21" s="325" t="s">
        <v>794</v>
      </c>
      <c r="C21" s="326" t="s">
        <v>795</v>
      </c>
      <c r="D21" s="327">
        <v>9116</v>
      </c>
      <c r="E21" s="328"/>
      <c r="F21" s="328"/>
      <c r="G21" s="329"/>
    </row>
    <row r="22" spans="2:8" s="4" customFormat="1" ht="63" customHeight="1">
      <c r="B22" s="330" t="s">
        <v>796</v>
      </c>
      <c r="C22" s="322" t="s">
        <v>797</v>
      </c>
      <c r="D22" s="323">
        <v>9117</v>
      </c>
      <c r="E22" s="324">
        <f>E23+E24+E25+E26+E28+E29</f>
        <v>420653</v>
      </c>
      <c r="F22" s="324">
        <f>F23+F24+F25+F26+F28+F29</f>
        <v>349687</v>
      </c>
      <c r="G22" s="324">
        <f>G23+G24+G25+G26+G28+G29</f>
        <v>70966</v>
      </c>
      <c r="H22" s="333"/>
    </row>
    <row r="23" spans="2:7" s="4" customFormat="1" ht="71.25" customHeight="1">
      <c r="B23" s="438" t="s">
        <v>798</v>
      </c>
      <c r="C23" s="439" t="s">
        <v>799</v>
      </c>
      <c r="D23" s="440">
        <v>9118</v>
      </c>
      <c r="E23" s="441">
        <v>162447</v>
      </c>
      <c r="F23" s="441">
        <v>140379</v>
      </c>
      <c r="G23" s="442">
        <f>E23-F23</f>
        <v>22068</v>
      </c>
    </row>
    <row r="24" spans="2:7" s="4" customFormat="1" ht="86.25" customHeight="1">
      <c r="B24" s="325" t="s">
        <v>800</v>
      </c>
      <c r="C24" s="326" t="s">
        <v>801</v>
      </c>
      <c r="D24" s="327">
        <v>9119</v>
      </c>
      <c r="E24" s="334">
        <v>1857</v>
      </c>
      <c r="F24" s="334"/>
      <c r="G24" s="335">
        <f>E24-F24</f>
        <v>1857</v>
      </c>
    </row>
    <row r="25" spans="2:12" s="4" customFormat="1" ht="86.25" customHeight="1">
      <c r="B25" s="438" t="s">
        <v>800</v>
      </c>
      <c r="C25" s="439" t="s">
        <v>802</v>
      </c>
      <c r="D25" s="443">
        <v>9120</v>
      </c>
      <c r="E25" s="441">
        <v>242211</v>
      </c>
      <c r="F25" s="441">
        <v>209308</v>
      </c>
      <c r="G25" s="442">
        <f>E25-F25</f>
        <v>32903</v>
      </c>
      <c r="L25" s="150"/>
    </row>
    <row r="26" spans="2:12" s="4" customFormat="1" ht="21" customHeight="1">
      <c r="B26" s="593" t="s">
        <v>803</v>
      </c>
      <c r="C26" s="594" t="s">
        <v>804</v>
      </c>
      <c r="D26" s="595">
        <v>9121</v>
      </c>
      <c r="E26" s="596">
        <v>8924</v>
      </c>
      <c r="F26" s="596"/>
      <c r="G26" s="597">
        <f>E26-F26</f>
        <v>8924</v>
      </c>
      <c r="L26" s="150"/>
    </row>
    <row r="27" spans="2:7" s="4" customFormat="1" ht="63.75" customHeight="1">
      <c r="B27" s="593"/>
      <c r="C27" s="594"/>
      <c r="D27" s="595"/>
      <c r="E27" s="596"/>
      <c r="F27" s="596"/>
      <c r="G27" s="597"/>
    </row>
    <row r="28" spans="2:7" s="4" customFormat="1" ht="84.75" customHeight="1">
      <c r="B28" s="325" t="s">
        <v>803</v>
      </c>
      <c r="C28" s="326" t="s">
        <v>805</v>
      </c>
      <c r="D28" s="336">
        <v>9122</v>
      </c>
      <c r="E28" s="334">
        <v>5214</v>
      </c>
      <c r="F28" s="334"/>
      <c r="G28" s="335">
        <f>E28-F28</f>
        <v>5214</v>
      </c>
    </row>
    <row r="29" spans="2:7" s="4" customFormat="1" ht="92.25" customHeight="1">
      <c r="B29" s="325" t="s">
        <v>800</v>
      </c>
      <c r="C29" s="338" t="s">
        <v>806</v>
      </c>
      <c r="D29" s="327">
        <v>9123</v>
      </c>
      <c r="E29" s="334"/>
      <c r="F29" s="334"/>
      <c r="G29" s="335"/>
    </row>
    <row r="30" spans="2:7" s="4" customFormat="1" ht="44.25" customHeight="1">
      <c r="B30" s="330" t="s">
        <v>807</v>
      </c>
      <c r="C30" s="322" t="s">
        <v>808</v>
      </c>
      <c r="D30" s="339">
        <v>9124</v>
      </c>
      <c r="E30" s="324">
        <f>E31+E32+E33+E35+E36+E37</f>
        <v>22329</v>
      </c>
      <c r="F30" s="324">
        <f>F31+F35</f>
        <v>59</v>
      </c>
      <c r="G30" s="324">
        <f>E30-F30</f>
        <v>22270</v>
      </c>
    </row>
    <row r="31" spans="2:7" s="4" customFormat="1" ht="40.5" customHeight="1">
      <c r="B31" s="325" t="s">
        <v>809</v>
      </c>
      <c r="C31" s="326" t="s">
        <v>810</v>
      </c>
      <c r="D31" s="327">
        <v>9125</v>
      </c>
      <c r="E31" s="335">
        <v>18609</v>
      </c>
      <c r="F31" s="334">
        <v>59</v>
      </c>
      <c r="G31" s="335">
        <f>E31-F31</f>
        <v>18550</v>
      </c>
    </row>
    <row r="32" spans="2:7" s="4" customFormat="1" ht="34.5" customHeight="1">
      <c r="B32" s="325" t="s">
        <v>811</v>
      </c>
      <c r="C32" s="337" t="s">
        <v>812</v>
      </c>
      <c r="D32" s="327">
        <v>9126</v>
      </c>
      <c r="E32" s="340"/>
      <c r="F32" s="334"/>
      <c r="G32" s="335">
        <f>E32-F32</f>
        <v>0</v>
      </c>
    </row>
    <row r="33" spans="2:10" s="4" customFormat="1" ht="33" customHeight="1">
      <c r="B33" s="593" t="s">
        <v>811</v>
      </c>
      <c r="C33" s="594" t="s">
        <v>813</v>
      </c>
      <c r="D33" s="595">
        <v>9127</v>
      </c>
      <c r="E33" s="596">
        <v>3224</v>
      </c>
      <c r="F33" s="596"/>
      <c r="G33" s="597">
        <f>E33-F33</f>
        <v>3224</v>
      </c>
      <c r="J33" s="333"/>
    </row>
    <row r="34" spans="2:7" s="4" customFormat="1" ht="18.75" customHeight="1">
      <c r="B34" s="593"/>
      <c r="C34" s="594"/>
      <c r="D34" s="595"/>
      <c r="E34" s="596"/>
      <c r="F34" s="596"/>
      <c r="G34" s="597"/>
    </row>
    <row r="35" spans="2:10" s="4" customFormat="1" ht="57" customHeight="1">
      <c r="B35" s="325" t="s">
        <v>814</v>
      </c>
      <c r="C35" s="326" t="s">
        <v>815</v>
      </c>
      <c r="D35" s="327">
        <v>9128</v>
      </c>
      <c r="E35" s="334">
        <v>371</v>
      </c>
      <c r="F35" s="334"/>
      <c r="G35" s="335">
        <f>E35-F35</f>
        <v>371</v>
      </c>
      <c r="J35" s="341"/>
    </row>
    <row r="36" spans="2:10" s="4" customFormat="1" ht="66.75" customHeight="1">
      <c r="B36" s="325" t="s">
        <v>816</v>
      </c>
      <c r="C36" s="326" t="s">
        <v>817</v>
      </c>
      <c r="D36" s="327">
        <v>9129</v>
      </c>
      <c r="E36" s="334"/>
      <c r="F36" s="334"/>
      <c r="G36" s="335">
        <f>E36-F36</f>
        <v>0</v>
      </c>
      <c r="J36" s="333"/>
    </row>
    <row r="37" spans="2:7" s="4" customFormat="1" ht="65.25" customHeight="1">
      <c r="B37" s="342" t="s">
        <v>818</v>
      </c>
      <c r="C37" s="343" t="s">
        <v>819</v>
      </c>
      <c r="D37" s="344">
        <v>9130</v>
      </c>
      <c r="E37" s="345">
        <v>125</v>
      </c>
      <c r="F37" s="345"/>
      <c r="G37" s="335">
        <f>E37-F37</f>
        <v>125</v>
      </c>
    </row>
    <row r="38" spans="2:7" s="4" customFormat="1" ht="15.75">
      <c r="B38" s="316"/>
      <c r="C38" s="316"/>
      <c r="D38" s="316"/>
      <c r="E38" s="346"/>
      <c r="F38" s="316"/>
      <c r="G38" s="316"/>
    </row>
    <row r="39" spans="2:7" s="4" customFormat="1" ht="15.75">
      <c r="B39" s="347" t="str">
        <f>'Биланс успеха'!B89</f>
        <v>Датум: 29.jaнуар 2021. године</v>
      </c>
      <c r="C39" s="315"/>
      <c r="D39" s="315"/>
      <c r="E39" s="315" t="s">
        <v>820</v>
      </c>
      <c r="F39" s="315"/>
      <c r="G39" s="315"/>
    </row>
    <row r="40" spans="2:7" s="4" customFormat="1" ht="15.75">
      <c r="B40" s="315"/>
      <c r="C40" s="348" t="s">
        <v>821</v>
      </c>
      <c r="D40" s="316"/>
      <c r="E40" s="315"/>
      <c r="F40" s="316"/>
      <c r="G40" s="315"/>
    </row>
    <row r="41" spans="2:7" s="4" customFormat="1" ht="15.75">
      <c r="B41" s="315"/>
      <c r="C41" s="348"/>
      <c r="D41" s="316"/>
      <c r="E41" s="315"/>
      <c r="F41" s="316"/>
      <c r="G41" s="315"/>
    </row>
    <row r="42" spans="2:7" s="4" customFormat="1" ht="12.75" customHeight="1">
      <c r="B42" s="598" t="s">
        <v>822</v>
      </c>
      <c r="C42" s="598"/>
      <c r="D42" s="598"/>
      <c r="E42" s="598"/>
      <c r="F42" s="598"/>
      <c r="G42" s="598"/>
    </row>
    <row r="43" spans="2:7" s="4" customFormat="1" ht="15">
      <c r="B43" s="598"/>
      <c r="C43" s="598"/>
      <c r="D43" s="598"/>
      <c r="E43" s="598"/>
      <c r="F43" s="598"/>
      <c r="G43" s="598"/>
    </row>
    <row r="44" spans="2:7" ht="12.75">
      <c r="B44" s="349"/>
      <c r="C44" s="349"/>
      <c r="D44" s="349"/>
      <c r="E44" s="349"/>
      <c r="F44" s="349"/>
      <c r="G44" s="349"/>
    </row>
    <row r="45" spans="2:7" ht="12.75">
      <c r="B45" s="349"/>
      <c r="C45" s="349"/>
      <c r="D45" s="349"/>
      <c r="E45" s="349"/>
      <c r="F45" s="349"/>
      <c r="G45" s="349"/>
    </row>
    <row r="46" spans="2:7" ht="12.75">
      <c r="B46" s="349"/>
      <c r="C46" s="349"/>
      <c r="D46" s="349"/>
      <c r="E46" s="349"/>
      <c r="F46" s="349"/>
      <c r="G46" s="349"/>
    </row>
    <row r="47" spans="2:7" ht="12.75">
      <c r="B47" s="349"/>
      <c r="C47" s="349"/>
      <c r="D47" s="349"/>
      <c r="E47" s="349"/>
      <c r="F47" s="349"/>
      <c r="G47" s="349"/>
    </row>
    <row r="48" spans="2:7" ht="12.75">
      <c r="B48" s="349"/>
      <c r="C48" s="349"/>
      <c r="D48" s="349"/>
      <c r="E48" s="349"/>
      <c r="F48" s="349"/>
      <c r="G48" s="349"/>
    </row>
    <row r="49" spans="2:7" ht="12.75">
      <c r="B49" s="349"/>
      <c r="C49" s="349"/>
      <c r="D49" s="349"/>
      <c r="E49" s="349"/>
      <c r="F49" s="349"/>
      <c r="G49" s="349"/>
    </row>
    <row r="50" spans="2:7" ht="12.75">
      <c r="B50" s="349"/>
      <c r="C50" s="349"/>
      <c r="D50" s="349"/>
      <c r="E50" s="349"/>
      <c r="F50" s="349"/>
      <c r="G50" s="349"/>
    </row>
    <row r="51" spans="2:7" ht="12.75">
      <c r="B51" s="349"/>
      <c r="C51" s="349"/>
      <c r="D51" s="349"/>
      <c r="E51" s="349"/>
      <c r="F51" s="349"/>
      <c r="G51" s="349"/>
    </row>
    <row r="52" spans="2:7" ht="12.75">
      <c r="B52" s="349"/>
      <c r="C52" s="349"/>
      <c r="D52" s="349"/>
      <c r="E52" s="349"/>
      <c r="F52" s="349"/>
      <c r="G52" s="349"/>
    </row>
    <row r="53" spans="2:7" ht="12.75">
      <c r="B53" s="349"/>
      <c r="C53" s="349"/>
      <c r="D53" s="349"/>
      <c r="E53" s="349"/>
      <c r="F53" s="349"/>
      <c r="G53" s="349"/>
    </row>
    <row r="54" spans="2:7" ht="12.75">
      <c r="B54" s="349"/>
      <c r="C54" s="349"/>
      <c r="D54" s="349"/>
      <c r="E54" s="349"/>
      <c r="F54" s="349"/>
      <c r="G54" s="349"/>
    </row>
    <row r="55" spans="2:7" ht="12.75">
      <c r="B55" s="349"/>
      <c r="C55" s="349"/>
      <c r="D55" s="349"/>
      <c r="E55" s="349"/>
      <c r="F55" s="349"/>
      <c r="G55" s="349"/>
    </row>
    <row r="56" spans="2:7" ht="12.75">
      <c r="B56" s="349"/>
      <c r="C56" s="349"/>
      <c r="D56" s="349"/>
      <c r="E56" s="349"/>
      <c r="F56" s="349"/>
      <c r="G56" s="349"/>
    </row>
    <row r="57" spans="2:7" ht="12.75">
      <c r="B57" s="349"/>
      <c r="C57" s="349"/>
      <c r="D57" s="349"/>
      <c r="E57" s="349"/>
      <c r="F57" s="349"/>
      <c r="G57" s="349"/>
    </row>
    <row r="58" spans="2:7" ht="12.75">
      <c r="B58" s="349"/>
      <c r="C58" s="349"/>
      <c r="D58" s="349"/>
      <c r="E58" s="349"/>
      <c r="F58" s="349"/>
      <c r="G58" s="349"/>
    </row>
    <row r="59" spans="2:7" ht="12.75">
      <c r="B59" s="349"/>
      <c r="C59" s="349"/>
      <c r="D59" s="349"/>
      <c r="E59" s="349"/>
      <c r="F59" s="349"/>
      <c r="G59" s="349"/>
    </row>
    <row r="60" spans="2:7" ht="12.75">
      <c r="B60" s="349"/>
      <c r="C60" s="349"/>
      <c r="D60" s="349"/>
      <c r="E60" s="349"/>
      <c r="F60" s="349"/>
      <c r="G60" s="349"/>
    </row>
    <row r="61" spans="2:7" ht="12.75">
      <c r="B61" s="349"/>
      <c r="C61" s="349"/>
      <c r="D61" s="349"/>
      <c r="E61" s="349"/>
      <c r="F61" s="349"/>
      <c r="G61" s="349"/>
    </row>
    <row r="62" spans="2:7" ht="12.75">
      <c r="B62" s="349"/>
      <c r="C62" s="349"/>
      <c r="D62" s="349"/>
      <c r="E62" s="349"/>
      <c r="F62" s="349"/>
      <c r="G62" s="349"/>
    </row>
    <row r="63" spans="2:7" ht="12.75">
      <c r="B63" s="349"/>
      <c r="C63" s="349"/>
      <c r="D63" s="349"/>
      <c r="E63" s="349"/>
      <c r="F63" s="349"/>
      <c r="G63" s="349"/>
    </row>
    <row r="64" spans="2:7" ht="12.75">
      <c r="B64" s="349"/>
      <c r="C64" s="349"/>
      <c r="D64" s="349"/>
      <c r="E64" s="349"/>
      <c r="F64" s="349"/>
      <c r="G64" s="349"/>
    </row>
    <row r="65" spans="2:7" ht="12.75">
      <c r="B65" s="349"/>
      <c r="C65" s="349"/>
      <c r="D65" s="349"/>
      <c r="E65" s="349"/>
      <c r="F65" s="349"/>
      <c r="G65" s="349"/>
    </row>
    <row r="66" spans="2:7" ht="12.75">
      <c r="B66" s="349"/>
      <c r="C66" s="349"/>
      <c r="D66" s="349"/>
      <c r="E66" s="349"/>
      <c r="F66" s="349"/>
      <c r="G66" s="349"/>
    </row>
    <row r="67" spans="2:7" ht="12.75">
      <c r="B67" s="349"/>
      <c r="C67" s="349"/>
      <c r="D67" s="349"/>
      <c r="E67" s="349"/>
      <c r="F67" s="349"/>
      <c r="G67" s="349"/>
    </row>
    <row r="68" spans="2:7" ht="12.75">
      <c r="B68" s="349"/>
      <c r="C68" s="349"/>
      <c r="D68" s="349"/>
      <c r="E68" s="349"/>
      <c r="F68" s="349"/>
      <c r="G68" s="349"/>
    </row>
    <row r="69" spans="2:7" ht="12.75">
      <c r="B69" s="349"/>
      <c r="C69" s="349"/>
      <c r="D69" s="349"/>
      <c r="E69" s="349"/>
      <c r="F69" s="349"/>
      <c r="G69" s="349"/>
    </row>
    <row r="70" spans="2:7" ht="12.75">
      <c r="B70" s="349"/>
      <c r="C70" s="349"/>
      <c r="D70" s="349"/>
      <c r="E70" s="349"/>
      <c r="F70" s="349"/>
      <c r="G70" s="349"/>
    </row>
    <row r="71" spans="2:7" ht="12.75">
      <c r="B71" s="349"/>
      <c r="C71" s="349"/>
      <c r="D71" s="349"/>
      <c r="E71" s="349"/>
      <c r="F71" s="349"/>
      <c r="G71" s="349"/>
    </row>
    <row r="72" spans="2:7" ht="12.75">
      <c r="B72" s="349"/>
      <c r="C72" s="349"/>
      <c r="D72" s="349"/>
      <c r="E72" s="349"/>
      <c r="F72" s="349"/>
      <c r="G72" s="349"/>
    </row>
    <row r="73" spans="2:7" ht="12.75">
      <c r="B73" s="349"/>
      <c r="C73" s="349"/>
      <c r="D73" s="349"/>
      <c r="E73" s="349"/>
      <c r="F73" s="349"/>
      <c r="G73" s="349"/>
    </row>
    <row r="74" spans="2:7" ht="12.75">
      <c r="B74" s="349"/>
      <c r="C74" s="349"/>
      <c r="D74" s="349"/>
      <c r="E74" s="349"/>
      <c r="F74" s="349"/>
      <c r="G74" s="349"/>
    </row>
    <row r="75" spans="2:7" ht="12.75">
      <c r="B75" s="349"/>
      <c r="C75" s="349"/>
      <c r="D75" s="349"/>
      <c r="E75" s="349"/>
      <c r="F75" s="349"/>
      <c r="G75" s="349"/>
    </row>
    <row r="76" spans="2:7" ht="12.75">
      <c r="B76" s="349"/>
      <c r="C76" s="349"/>
      <c r="D76" s="349"/>
      <c r="E76" s="349"/>
      <c r="F76" s="349"/>
      <c r="G76" s="349"/>
    </row>
  </sheetData>
  <sheetProtection selectLockedCells="1" selectUnlockedCells="1"/>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2" right="0.25" top="0.75" bottom="0.75" header="0.5118055555555555" footer="0.5118055555555555"/>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H35" sqref="H35"/>
    </sheetView>
  </sheetViews>
  <sheetFormatPr defaultColWidth="9.140625" defaultRowHeight="12.75"/>
  <cols>
    <col min="5" max="5" width="26.28125" style="35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0"/>
    <pageSetUpPr fitToPage="1"/>
  </sheetPr>
  <dimension ref="A1:N158"/>
  <sheetViews>
    <sheetView tabSelected="1" zoomScale="60" zoomScaleNormal="60" workbookViewId="0" topLeftCell="A1">
      <selection activeCell="R100" sqref="R100"/>
    </sheetView>
  </sheetViews>
  <sheetFormatPr defaultColWidth="9.140625" defaultRowHeight="12.75"/>
  <cols>
    <col min="1" max="1" width="9.140625" style="64" customWidth="1"/>
    <col min="2" max="2" width="25.7109375" style="64" customWidth="1"/>
    <col min="3" max="3" width="95.57421875" style="64" customWidth="1"/>
    <col min="4" max="4" width="17.7109375" style="64" customWidth="1"/>
    <col min="5" max="5" width="20.7109375" style="64" customWidth="1"/>
    <col min="6" max="7" width="20.7109375" style="65" customWidth="1"/>
    <col min="8" max="8" width="20.7109375" style="64" customWidth="1"/>
    <col min="9" max="9" width="20.7109375" style="2" customWidth="1"/>
    <col min="10" max="13" width="9.140625" style="64" customWidth="1"/>
    <col min="14" max="14" width="10.00390625" style="64" bestFit="1" customWidth="1"/>
    <col min="15" max="16384" width="9.140625" style="64" customWidth="1"/>
  </cols>
  <sheetData>
    <row r="1" spans="1:9" ht="15.75">
      <c r="A1" s="66"/>
      <c r="B1" s="66"/>
      <c r="C1" s="66"/>
      <c r="D1" s="66"/>
      <c r="E1" s="66"/>
      <c r="F1" s="67"/>
      <c r="G1" s="67"/>
      <c r="H1" s="66"/>
      <c r="I1" s="5"/>
    </row>
    <row r="2" spans="1:9" s="1" customFormat="1" ht="15.75">
      <c r="A2" s="4"/>
      <c r="B2" s="9" t="s">
        <v>1</v>
      </c>
      <c r="C2" s="4" t="s">
        <v>2</v>
      </c>
      <c r="D2" s="66"/>
      <c r="E2" s="4"/>
      <c r="F2" s="68"/>
      <c r="G2" s="68"/>
      <c r="H2" s="4"/>
      <c r="I2" s="4"/>
    </row>
    <row r="3" spans="1:9" s="1" customFormat="1" ht="15.75">
      <c r="A3" s="4"/>
      <c r="B3" s="9" t="s">
        <v>3</v>
      </c>
      <c r="C3" s="12" t="s">
        <v>4</v>
      </c>
      <c r="D3" s="66"/>
      <c r="E3" s="4"/>
      <c r="F3" s="68"/>
      <c r="G3" s="68"/>
      <c r="H3" s="4"/>
      <c r="I3" s="69" t="s">
        <v>104</v>
      </c>
    </row>
    <row r="4" spans="1:9" ht="15.75">
      <c r="A4" s="66"/>
      <c r="B4" s="66"/>
      <c r="C4" s="66"/>
      <c r="D4" s="66"/>
      <c r="E4" s="66"/>
      <c r="F4" s="67"/>
      <c r="G4" s="67"/>
      <c r="H4" s="66"/>
      <c r="I4" s="5"/>
    </row>
    <row r="5" spans="1:10" ht="30" customHeight="1">
      <c r="A5" s="66"/>
      <c r="B5" s="511" t="s">
        <v>827</v>
      </c>
      <c r="C5" s="511"/>
      <c r="D5" s="511"/>
      <c r="E5" s="511"/>
      <c r="F5" s="511"/>
      <c r="G5" s="511"/>
      <c r="H5" s="511"/>
      <c r="I5" s="511"/>
      <c r="J5" s="66"/>
    </row>
    <row r="6" spans="2:10" ht="26.25" customHeight="1">
      <c r="B6" s="70"/>
      <c r="C6" s="71"/>
      <c r="D6" s="71"/>
      <c r="E6" s="71"/>
      <c r="F6" s="71"/>
      <c r="G6" s="71"/>
      <c r="H6" s="66"/>
      <c r="I6" s="72" t="s">
        <v>5</v>
      </c>
      <c r="J6" s="66"/>
    </row>
    <row r="7" spans="2:10" s="73" customFormat="1" ht="39.75" customHeight="1">
      <c r="B7" s="512" t="s">
        <v>6</v>
      </c>
      <c r="C7" s="513" t="s">
        <v>105</v>
      </c>
      <c r="D7" s="513" t="s">
        <v>106</v>
      </c>
      <c r="E7" s="514" t="s">
        <v>828</v>
      </c>
      <c r="F7" s="515" t="s">
        <v>829</v>
      </c>
      <c r="G7" s="516" t="s">
        <v>830</v>
      </c>
      <c r="H7" s="516"/>
      <c r="I7" s="517" t="s">
        <v>831</v>
      </c>
      <c r="J7" s="74"/>
    </row>
    <row r="8" spans="2:10" s="75" customFormat="1" ht="50.25" customHeight="1">
      <c r="B8" s="512"/>
      <c r="C8" s="513"/>
      <c r="D8" s="513"/>
      <c r="E8" s="514"/>
      <c r="F8" s="515"/>
      <c r="G8" s="76" t="s">
        <v>107</v>
      </c>
      <c r="H8" s="77" t="s">
        <v>10</v>
      </c>
      <c r="I8" s="517"/>
      <c r="J8" s="78"/>
    </row>
    <row r="9" spans="2:10" s="79" customFormat="1" ht="34.5" customHeight="1">
      <c r="B9" s="80"/>
      <c r="C9" s="81" t="s">
        <v>108</v>
      </c>
      <c r="D9" s="82"/>
      <c r="E9" s="83"/>
      <c r="F9" s="83"/>
      <c r="G9" s="83"/>
      <c r="H9" s="84"/>
      <c r="I9" s="85"/>
      <c r="J9" s="66"/>
    </row>
    <row r="10" spans="2:10" s="79" customFormat="1" ht="34.5" customHeight="1">
      <c r="B10" s="86">
        <v>0</v>
      </c>
      <c r="C10" s="87" t="s">
        <v>109</v>
      </c>
      <c r="D10" s="88" t="s">
        <v>110</v>
      </c>
      <c r="E10" s="89"/>
      <c r="F10" s="89"/>
      <c r="G10" s="89"/>
      <c r="H10" s="90"/>
      <c r="I10" s="91"/>
      <c r="J10" s="66"/>
    </row>
    <row r="11" spans="2:10" s="79" customFormat="1" ht="34.5" customHeight="1">
      <c r="B11" s="92"/>
      <c r="C11" s="93" t="s">
        <v>111</v>
      </c>
      <c r="D11" s="94" t="s">
        <v>112</v>
      </c>
      <c r="E11" s="95">
        <f>E12+E19+E28+E33+E43</f>
        <v>986235</v>
      </c>
      <c r="F11" s="95">
        <f>F12+F19+F28+F33+F43</f>
        <v>986064</v>
      </c>
      <c r="G11" s="95">
        <f>G12+G19+G28+G33+G43</f>
        <v>986064</v>
      </c>
      <c r="H11" s="96">
        <f>H12+H19+H28+H33+H43</f>
        <v>1004647</v>
      </c>
      <c r="I11" s="97">
        <f>H11/G11*100</f>
        <v>101.88456327378344</v>
      </c>
      <c r="J11" s="66"/>
    </row>
    <row r="12" spans="2:10" s="79" customFormat="1" ht="34.5" customHeight="1">
      <c r="B12" s="92">
        <v>1</v>
      </c>
      <c r="C12" s="93" t="s">
        <v>113</v>
      </c>
      <c r="D12" s="94" t="s">
        <v>114</v>
      </c>
      <c r="E12" s="98">
        <f>E13+E14+E15+E16+E17+E18</f>
        <v>123</v>
      </c>
      <c r="F12" s="98">
        <f>F13+F14+F15+F16+F17+F18</f>
        <v>299</v>
      </c>
      <c r="G12" s="98">
        <f>G13+G14+G15+G16+G17+G18</f>
        <v>299</v>
      </c>
      <c r="H12" s="99">
        <f>H13+H14+H15+H16+H17+H18</f>
        <v>245</v>
      </c>
      <c r="I12" s="97">
        <f>H12/G12*100</f>
        <v>81.93979933110369</v>
      </c>
      <c r="J12" s="66"/>
    </row>
    <row r="13" spans="2:10" s="79" customFormat="1" ht="34.5" customHeight="1">
      <c r="B13" s="86" t="s">
        <v>115</v>
      </c>
      <c r="C13" s="100" t="s">
        <v>116</v>
      </c>
      <c r="D13" s="88" t="s">
        <v>117</v>
      </c>
      <c r="E13" s="32"/>
      <c r="F13" s="32"/>
      <c r="G13" s="32"/>
      <c r="H13" s="101"/>
      <c r="I13" s="101"/>
      <c r="J13" s="66"/>
    </row>
    <row r="14" spans="2:10" s="79" customFormat="1" ht="34.5" customHeight="1">
      <c r="B14" s="86" t="s">
        <v>118</v>
      </c>
      <c r="C14" s="100" t="s">
        <v>119</v>
      </c>
      <c r="D14" s="88" t="s">
        <v>120</v>
      </c>
      <c r="E14" s="32">
        <v>123</v>
      </c>
      <c r="F14" s="32">
        <v>299</v>
      </c>
      <c r="G14" s="32">
        <v>299</v>
      </c>
      <c r="H14" s="43">
        <v>245</v>
      </c>
      <c r="I14" s="101">
        <f>H14/G14*100</f>
        <v>81.93979933110369</v>
      </c>
      <c r="J14" s="66"/>
    </row>
    <row r="15" spans="2:10" s="79" customFormat="1" ht="34.5" customHeight="1">
      <c r="B15" s="86" t="s">
        <v>121</v>
      </c>
      <c r="C15" s="100" t="s">
        <v>122</v>
      </c>
      <c r="D15" s="88" t="s">
        <v>123</v>
      </c>
      <c r="E15" s="32"/>
      <c r="F15" s="32"/>
      <c r="G15" s="32"/>
      <c r="H15" s="101"/>
      <c r="I15" s="101"/>
      <c r="J15" s="66"/>
    </row>
    <row r="16" spans="2:10" s="79" customFormat="1" ht="34.5" customHeight="1">
      <c r="B16" s="102" t="s">
        <v>124</v>
      </c>
      <c r="C16" s="100" t="s">
        <v>125</v>
      </c>
      <c r="D16" s="88" t="s">
        <v>126</v>
      </c>
      <c r="E16" s="32"/>
      <c r="F16" s="32"/>
      <c r="G16" s="32"/>
      <c r="H16" s="101"/>
      <c r="I16" s="101"/>
      <c r="J16" s="66"/>
    </row>
    <row r="17" spans="2:10" s="79" customFormat="1" ht="34.5" customHeight="1">
      <c r="B17" s="102" t="s">
        <v>127</v>
      </c>
      <c r="C17" s="100" t="s">
        <v>128</v>
      </c>
      <c r="D17" s="88" t="s">
        <v>129</v>
      </c>
      <c r="E17" s="32"/>
      <c r="F17" s="32"/>
      <c r="G17" s="32"/>
      <c r="H17" s="101"/>
      <c r="I17" s="101"/>
      <c r="J17" s="66"/>
    </row>
    <row r="18" spans="2:10" s="79" customFormat="1" ht="34.5" customHeight="1">
      <c r="B18" s="102" t="s">
        <v>130</v>
      </c>
      <c r="C18" s="100" t="s">
        <v>131</v>
      </c>
      <c r="D18" s="88" t="s">
        <v>132</v>
      </c>
      <c r="E18" s="32"/>
      <c r="F18" s="32"/>
      <c r="G18" s="32"/>
      <c r="H18" s="43"/>
      <c r="I18" s="101"/>
      <c r="J18" s="66"/>
    </row>
    <row r="19" spans="2:10" s="79" customFormat="1" ht="34.5" customHeight="1">
      <c r="B19" s="103">
        <v>2</v>
      </c>
      <c r="C19" s="93" t="s">
        <v>133</v>
      </c>
      <c r="D19" s="94" t="s">
        <v>134</v>
      </c>
      <c r="E19" s="95">
        <f>E20+E21+E22+E23+E24+E25+E26+E27</f>
        <v>985585</v>
      </c>
      <c r="F19" s="95">
        <f>F20+F21+F22+F23+F24+F25+F26+F27</f>
        <v>985269</v>
      </c>
      <c r="G19" s="95">
        <f>G20+G21+G22+G23+G24+G25+G26+G27</f>
        <v>985269</v>
      </c>
      <c r="H19" s="96">
        <f>H20+H21+H22+H23+H24+H25+H26+H27</f>
        <v>1003903</v>
      </c>
      <c r="I19" s="97">
        <f>H19/G19*100</f>
        <v>101.89126015331853</v>
      </c>
      <c r="J19" s="66"/>
    </row>
    <row r="20" spans="2:10" s="79" customFormat="1" ht="34.5" customHeight="1">
      <c r="B20" s="86" t="s">
        <v>135</v>
      </c>
      <c r="C20" s="100" t="s">
        <v>136</v>
      </c>
      <c r="D20" s="88" t="s">
        <v>137</v>
      </c>
      <c r="E20" s="32">
        <v>2136</v>
      </c>
      <c r="F20" s="32">
        <v>2136</v>
      </c>
      <c r="G20" s="32">
        <v>2136</v>
      </c>
      <c r="H20" s="101">
        <v>2136</v>
      </c>
      <c r="I20" s="101">
        <f aca="true" t="shared" si="0" ref="I20:I26">H20/G20*100</f>
        <v>100</v>
      </c>
      <c r="J20" s="66"/>
    </row>
    <row r="21" spans="2:10" s="79" customFormat="1" ht="34.5" customHeight="1">
      <c r="B21" s="102" t="s">
        <v>138</v>
      </c>
      <c r="C21" s="100" t="s">
        <v>139</v>
      </c>
      <c r="D21" s="88" t="s">
        <v>140</v>
      </c>
      <c r="E21" s="39">
        <v>836974</v>
      </c>
      <c r="F21" s="32">
        <v>830044</v>
      </c>
      <c r="G21" s="32">
        <v>830044</v>
      </c>
      <c r="H21" s="104">
        <f>835311-186+799+1</f>
        <v>835925</v>
      </c>
      <c r="I21" s="101">
        <f t="shared" si="0"/>
        <v>100.7085166569483</v>
      </c>
      <c r="J21" s="66"/>
    </row>
    <row r="22" spans="2:10" s="79" customFormat="1" ht="34.5" customHeight="1">
      <c r="B22" s="86" t="s">
        <v>141</v>
      </c>
      <c r="C22" s="100" t="s">
        <v>142</v>
      </c>
      <c r="D22" s="88" t="s">
        <v>143</v>
      </c>
      <c r="E22" s="39">
        <v>72092</v>
      </c>
      <c r="F22" s="32">
        <v>73201</v>
      </c>
      <c r="G22" s="32">
        <v>73201</v>
      </c>
      <c r="H22" s="105">
        <f>115671-28543</f>
        <v>87128</v>
      </c>
      <c r="I22" s="101">
        <f t="shared" si="0"/>
        <v>119.02569637026816</v>
      </c>
      <c r="J22" s="66"/>
    </row>
    <row r="23" spans="2:10" s="79" customFormat="1" ht="34.5" customHeight="1">
      <c r="B23" s="86" t="s">
        <v>144</v>
      </c>
      <c r="C23" s="100" t="s">
        <v>145</v>
      </c>
      <c r="D23" s="88" t="s">
        <v>146</v>
      </c>
      <c r="E23" s="32"/>
      <c r="F23" s="32"/>
      <c r="G23" s="32"/>
      <c r="H23" s="101"/>
      <c r="I23" s="101"/>
      <c r="J23" s="66"/>
    </row>
    <row r="24" spans="2:10" s="79" customFormat="1" ht="34.5" customHeight="1">
      <c r="B24" s="86" t="s">
        <v>147</v>
      </c>
      <c r="C24" s="100" t="s">
        <v>148</v>
      </c>
      <c r="D24" s="88" t="s">
        <v>149</v>
      </c>
      <c r="E24" s="32"/>
      <c r="F24" s="32"/>
      <c r="G24" s="32"/>
      <c r="H24" s="104"/>
      <c r="I24" s="101"/>
      <c r="J24" s="66"/>
    </row>
    <row r="25" spans="2:10" s="79" customFormat="1" ht="34.5" customHeight="1">
      <c r="B25" s="86" t="s">
        <v>150</v>
      </c>
      <c r="C25" s="100" t="s">
        <v>151</v>
      </c>
      <c r="D25" s="88" t="s">
        <v>152</v>
      </c>
      <c r="E25" s="32">
        <v>50135</v>
      </c>
      <c r="F25" s="32">
        <v>56538</v>
      </c>
      <c r="G25" s="32">
        <v>56538</v>
      </c>
      <c r="H25" s="101">
        <v>53326</v>
      </c>
      <c r="I25" s="101">
        <f t="shared" si="0"/>
        <v>94.31886518801514</v>
      </c>
      <c r="J25" s="66"/>
    </row>
    <row r="26" spans="2:10" s="79" customFormat="1" ht="34.5" customHeight="1">
      <c r="B26" s="86" t="s">
        <v>153</v>
      </c>
      <c r="C26" s="100" t="s">
        <v>154</v>
      </c>
      <c r="D26" s="88" t="s">
        <v>155</v>
      </c>
      <c r="E26" s="32">
        <v>24248</v>
      </c>
      <c r="F26" s="32">
        <v>23350</v>
      </c>
      <c r="G26" s="32">
        <v>23350</v>
      </c>
      <c r="H26" s="101">
        <f>26400-1012</f>
        <v>25388</v>
      </c>
      <c r="I26" s="101">
        <f t="shared" si="0"/>
        <v>108.72805139186295</v>
      </c>
      <c r="J26" s="66"/>
    </row>
    <row r="27" spans="2:10" s="79" customFormat="1" ht="34.5" customHeight="1">
      <c r="B27" s="86" t="s">
        <v>156</v>
      </c>
      <c r="C27" s="100" t="s">
        <v>157</v>
      </c>
      <c r="D27" s="88" t="s">
        <v>158</v>
      </c>
      <c r="E27" s="32"/>
      <c r="F27" s="32"/>
      <c r="G27" s="32"/>
      <c r="H27" s="101"/>
      <c r="I27" s="101"/>
      <c r="J27" s="66"/>
    </row>
    <row r="28" spans="2:10" s="79" customFormat="1" ht="34.5" customHeight="1">
      <c r="B28" s="103">
        <v>3</v>
      </c>
      <c r="C28" s="93" t="s">
        <v>159</v>
      </c>
      <c r="D28" s="94" t="s">
        <v>160</v>
      </c>
      <c r="E28" s="95">
        <f>E29+E30+E31+E32</f>
        <v>0</v>
      </c>
      <c r="F28" s="95">
        <f>F29+F30+F31+F32</f>
        <v>0</v>
      </c>
      <c r="G28" s="95">
        <f>G29+G30+G31+G32</f>
        <v>0</v>
      </c>
      <c r="H28" s="96">
        <f>H29+H30+H31+H32</f>
        <v>0</v>
      </c>
      <c r="I28" s="106"/>
      <c r="J28" s="66"/>
    </row>
    <row r="29" spans="2:10" s="79" customFormat="1" ht="34.5" customHeight="1">
      <c r="B29" s="86" t="s">
        <v>161</v>
      </c>
      <c r="C29" s="100" t="s">
        <v>162</v>
      </c>
      <c r="D29" s="88" t="s">
        <v>163</v>
      </c>
      <c r="E29" s="32"/>
      <c r="F29" s="32"/>
      <c r="G29" s="32"/>
      <c r="H29" s="101"/>
      <c r="I29" s="91"/>
      <c r="J29" s="66"/>
    </row>
    <row r="30" spans="2:10" s="79" customFormat="1" ht="34.5" customHeight="1">
      <c r="B30" s="102" t="s">
        <v>164</v>
      </c>
      <c r="C30" s="100" t="s">
        <v>165</v>
      </c>
      <c r="D30" s="88" t="s">
        <v>166</v>
      </c>
      <c r="E30" s="32"/>
      <c r="F30" s="32"/>
      <c r="G30" s="32"/>
      <c r="H30" s="101"/>
      <c r="I30" s="91"/>
      <c r="J30" s="66"/>
    </row>
    <row r="31" spans="2:10" s="79" customFormat="1" ht="34.5" customHeight="1">
      <c r="B31" s="102" t="s">
        <v>167</v>
      </c>
      <c r="C31" s="100" t="s">
        <v>168</v>
      </c>
      <c r="D31" s="88" t="s">
        <v>169</v>
      </c>
      <c r="E31" s="32"/>
      <c r="F31" s="32"/>
      <c r="G31" s="32"/>
      <c r="H31" s="43"/>
      <c r="I31" s="91"/>
      <c r="J31" s="66"/>
    </row>
    <row r="32" spans="2:10" s="79" customFormat="1" ht="34.5" customHeight="1">
      <c r="B32" s="102" t="s">
        <v>170</v>
      </c>
      <c r="C32" s="100" t="s">
        <v>171</v>
      </c>
      <c r="D32" s="88" t="s">
        <v>172</v>
      </c>
      <c r="E32" s="32"/>
      <c r="F32" s="32"/>
      <c r="G32" s="32"/>
      <c r="H32" s="101"/>
      <c r="I32" s="91"/>
      <c r="J32" s="66"/>
    </row>
    <row r="33" spans="2:10" s="79" customFormat="1" ht="34.5" customHeight="1">
      <c r="B33" s="107" t="s">
        <v>173</v>
      </c>
      <c r="C33" s="93" t="s">
        <v>174</v>
      </c>
      <c r="D33" s="94" t="s">
        <v>175</v>
      </c>
      <c r="E33" s="108">
        <f>E34+E35+E36+E37+E38+E39+E40+E41+E42</f>
        <v>527</v>
      </c>
      <c r="F33" s="108">
        <f>F34+F35+F36+F37+F38+F39+F40+F41+F42</f>
        <v>496</v>
      </c>
      <c r="G33" s="108">
        <f>G34+G35+G36+G37+G38+G39+G40+G41+G42</f>
        <v>496</v>
      </c>
      <c r="H33" s="99">
        <f>H34+H35+H36+H37+H38+H39+H40+H41+H42</f>
        <v>499</v>
      </c>
      <c r="I33" s="97">
        <f>H33/G33*100</f>
        <v>100.60483870967742</v>
      </c>
      <c r="J33" s="66"/>
    </row>
    <row r="34" spans="2:10" s="79" customFormat="1" ht="34.5" customHeight="1">
      <c r="B34" s="102" t="s">
        <v>176</v>
      </c>
      <c r="C34" s="100" t="s">
        <v>177</v>
      </c>
      <c r="D34" s="88" t="s">
        <v>178</v>
      </c>
      <c r="E34" s="32"/>
      <c r="F34" s="32"/>
      <c r="G34" s="32"/>
      <c r="H34" s="101"/>
      <c r="I34" s="91"/>
      <c r="J34" s="66"/>
    </row>
    <row r="35" spans="2:10" s="79" customFormat="1" ht="34.5" customHeight="1">
      <c r="B35" s="102" t="s">
        <v>179</v>
      </c>
      <c r="C35" s="100" t="s">
        <v>180</v>
      </c>
      <c r="D35" s="88" t="s">
        <v>181</v>
      </c>
      <c r="E35" s="32"/>
      <c r="F35" s="32"/>
      <c r="G35" s="32"/>
      <c r="H35" s="43"/>
      <c r="I35" s="91"/>
      <c r="J35" s="66"/>
    </row>
    <row r="36" spans="2:10" s="79" customFormat="1" ht="34.5" customHeight="1">
      <c r="B36" s="102" t="s">
        <v>182</v>
      </c>
      <c r="C36" s="100" t="s">
        <v>183</v>
      </c>
      <c r="D36" s="88" t="s">
        <v>184</v>
      </c>
      <c r="E36" s="32"/>
      <c r="F36" s="32"/>
      <c r="G36" s="32"/>
      <c r="H36" s="43"/>
      <c r="I36" s="91"/>
      <c r="J36" s="66"/>
    </row>
    <row r="37" spans="2:10" s="79" customFormat="1" ht="34.5" customHeight="1">
      <c r="B37" s="102" t="s">
        <v>185</v>
      </c>
      <c r="C37" s="100" t="s">
        <v>186</v>
      </c>
      <c r="D37" s="88" t="s">
        <v>187</v>
      </c>
      <c r="E37" s="32"/>
      <c r="F37" s="32"/>
      <c r="G37" s="32"/>
      <c r="H37" s="101"/>
      <c r="I37" s="91"/>
      <c r="J37" s="66"/>
    </row>
    <row r="38" spans="2:10" s="79" customFormat="1" ht="34.5" customHeight="1">
      <c r="B38" s="102" t="s">
        <v>185</v>
      </c>
      <c r="C38" s="100" t="s">
        <v>188</v>
      </c>
      <c r="D38" s="88" t="s">
        <v>189</v>
      </c>
      <c r="E38" s="32"/>
      <c r="F38" s="32"/>
      <c r="G38" s="32"/>
      <c r="H38" s="101"/>
      <c r="I38" s="91"/>
      <c r="J38" s="66"/>
    </row>
    <row r="39" spans="2:10" s="79" customFormat="1" ht="34.5" customHeight="1">
      <c r="B39" s="102" t="s">
        <v>190</v>
      </c>
      <c r="C39" s="100" t="s">
        <v>191</v>
      </c>
      <c r="D39" s="88" t="s">
        <v>192</v>
      </c>
      <c r="E39" s="32"/>
      <c r="F39" s="32"/>
      <c r="G39" s="32"/>
      <c r="H39" s="101"/>
      <c r="I39" s="91"/>
      <c r="J39" s="66"/>
    </row>
    <row r="40" spans="2:10" s="79" customFormat="1" ht="34.5" customHeight="1">
      <c r="B40" s="102" t="s">
        <v>190</v>
      </c>
      <c r="C40" s="100" t="s">
        <v>193</v>
      </c>
      <c r="D40" s="88" t="s">
        <v>194</v>
      </c>
      <c r="E40" s="32"/>
      <c r="F40" s="32"/>
      <c r="G40" s="32"/>
      <c r="H40" s="101"/>
      <c r="I40" s="91"/>
      <c r="J40" s="66"/>
    </row>
    <row r="41" spans="2:10" s="79" customFormat="1" ht="34.5" customHeight="1">
      <c r="B41" s="102" t="s">
        <v>195</v>
      </c>
      <c r="C41" s="100" t="s">
        <v>196</v>
      </c>
      <c r="D41" s="88" t="s">
        <v>197</v>
      </c>
      <c r="E41" s="32"/>
      <c r="F41" s="32"/>
      <c r="G41" s="32"/>
      <c r="H41" s="101"/>
      <c r="I41" s="91"/>
      <c r="J41" s="66"/>
    </row>
    <row r="42" spans="2:10" s="79" customFormat="1" ht="34.5" customHeight="1">
      <c r="B42" s="102" t="s">
        <v>198</v>
      </c>
      <c r="C42" s="100" t="s">
        <v>199</v>
      </c>
      <c r="D42" s="88" t="s">
        <v>200</v>
      </c>
      <c r="E42" s="32">
        <v>527</v>
      </c>
      <c r="F42" s="32">
        <v>496</v>
      </c>
      <c r="G42" s="32">
        <v>496</v>
      </c>
      <c r="H42" s="101">
        <v>499</v>
      </c>
      <c r="I42" s="91">
        <f>H42/G42*100</f>
        <v>100.60483870967742</v>
      </c>
      <c r="J42" s="66"/>
    </row>
    <row r="43" spans="2:10" s="79" customFormat="1" ht="34.5" customHeight="1">
      <c r="B43" s="107">
        <v>5</v>
      </c>
      <c r="C43" s="93" t="s">
        <v>201</v>
      </c>
      <c r="D43" s="94" t="s">
        <v>202</v>
      </c>
      <c r="E43" s="95">
        <f>E44+E45+E46+E47+E48+E49+E50</f>
        <v>0</v>
      </c>
      <c r="F43" s="95">
        <f>F44+F45+F46+F47+F48+F49+F50</f>
        <v>0</v>
      </c>
      <c r="G43" s="95">
        <f>G44+G45+G46+G47+G48+G49+G50</f>
        <v>0</v>
      </c>
      <c r="H43" s="96">
        <f>H44+H45+H46+H47+H48+H49+H50</f>
        <v>0</v>
      </c>
      <c r="I43" s="97"/>
      <c r="J43" s="66"/>
    </row>
    <row r="44" spans="2:10" s="79" customFormat="1" ht="34.5" customHeight="1">
      <c r="B44" s="102" t="s">
        <v>203</v>
      </c>
      <c r="C44" s="100" t="s">
        <v>204</v>
      </c>
      <c r="D44" s="88" t="s">
        <v>205</v>
      </c>
      <c r="E44" s="32"/>
      <c r="F44" s="32"/>
      <c r="G44" s="32"/>
      <c r="H44" s="101"/>
      <c r="I44" s="91"/>
      <c r="J44" s="66"/>
    </row>
    <row r="45" spans="2:10" s="79" customFormat="1" ht="34.5" customHeight="1">
      <c r="B45" s="102" t="s">
        <v>206</v>
      </c>
      <c r="C45" s="100" t="s">
        <v>207</v>
      </c>
      <c r="D45" s="88" t="s">
        <v>208</v>
      </c>
      <c r="E45" s="32"/>
      <c r="F45" s="32"/>
      <c r="G45" s="32"/>
      <c r="H45" s="101"/>
      <c r="I45" s="91"/>
      <c r="J45" s="66"/>
    </row>
    <row r="46" spans="2:10" s="79" customFormat="1" ht="34.5" customHeight="1">
      <c r="B46" s="102" t="s">
        <v>209</v>
      </c>
      <c r="C46" s="100" t="s">
        <v>210</v>
      </c>
      <c r="D46" s="88" t="s">
        <v>211</v>
      </c>
      <c r="E46" s="32"/>
      <c r="F46" s="32"/>
      <c r="G46" s="32"/>
      <c r="H46" s="43"/>
      <c r="I46" s="91"/>
      <c r="J46" s="66"/>
    </row>
    <row r="47" spans="2:10" s="79" customFormat="1" ht="34.5" customHeight="1">
      <c r="B47" s="102" t="s">
        <v>212</v>
      </c>
      <c r="C47" s="100" t="s">
        <v>213</v>
      </c>
      <c r="D47" s="88" t="s">
        <v>214</v>
      </c>
      <c r="E47" s="32"/>
      <c r="F47" s="32"/>
      <c r="G47" s="32"/>
      <c r="H47" s="101"/>
      <c r="I47" s="91"/>
      <c r="J47" s="66"/>
    </row>
    <row r="48" spans="2:10" s="79" customFormat="1" ht="34.5" customHeight="1">
      <c r="B48" s="102" t="s">
        <v>215</v>
      </c>
      <c r="C48" s="100" t="s">
        <v>216</v>
      </c>
      <c r="D48" s="88" t="s">
        <v>217</v>
      </c>
      <c r="E48" s="32"/>
      <c r="F48" s="32"/>
      <c r="G48" s="32"/>
      <c r="H48" s="43"/>
      <c r="I48" s="91"/>
      <c r="J48" s="66"/>
    </row>
    <row r="49" spans="2:10" s="79" customFormat="1" ht="34.5" customHeight="1">
      <c r="B49" s="102" t="s">
        <v>218</v>
      </c>
      <c r="C49" s="100" t="s">
        <v>219</v>
      </c>
      <c r="D49" s="88" t="s">
        <v>220</v>
      </c>
      <c r="E49" s="32"/>
      <c r="F49" s="32"/>
      <c r="G49" s="32"/>
      <c r="H49" s="101"/>
      <c r="I49" s="91"/>
      <c r="J49" s="66"/>
    </row>
    <row r="50" spans="2:10" s="79" customFormat="1" ht="34.5" customHeight="1">
      <c r="B50" s="102" t="s">
        <v>221</v>
      </c>
      <c r="C50" s="100" t="s">
        <v>222</v>
      </c>
      <c r="D50" s="88" t="s">
        <v>223</v>
      </c>
      <c r="E50" s="32"/>
      <c r="F50" s="32"/>
      <c r="G50" s="32"/>
      <c r="H50" s="101"/>
      <c r="I50" s="91"/>
      <c r="J50" s="66"/>
    </row>
    <row r="51" spans="2:10" s="79" customFormat="1" ht="34.5" customHeight="1">
      <c r="B51" s="109">
        <v>288</v>
      </c>
      <c r="C51" s="87" t="s">
        <v>224</v>
      </c>
      <c r="D51" s="88" t="s">
        <v>225</v>
      </c>
      <c r="E51" s="32">
        <v>16052</v>
      </c>
      <c r="F51" s="32">
        <v>15000</v>
      </c>
      <c r="G51" s="32">
        <v>15000</v>
      </c>
      <c r="H51" s="43">
        <f>16052-764-93</f>
        <v>15195</v>
      </c>
      <c r="I51" s="91">
        <f>H51/G51*100</f>
        <v>101.29999999999998</v>
      </c>
      <c r="J51" s="66"/>
    </row>
    <row r="52" spans="2:14" s="79" customFormat="1" ht="34.5" customHeight="1">
      <c r="B52" s="107"/>
      <c r="C52" s="93" t="s">
        <v>226</v>
      </c>
      <c r="D52" s="94" t="s">
        <v>227</v>
      </c>
      <c r="E52" s="95">
        <f>E53+E60+E68+E69+E70+E71+E77+E78+E79</f>
        <v>133738</v>
      </c>
      <c r="F52" s="95">
        <f>F53+F60+F68+F69+F70+F71+F77+F78+F79</f>
        <v>148100</v>
      </c>
      <c r="G52" s="95">
        <f>G53+G60+G68+G69+G70+G71+G77+G78+G79</f>
        <v>148100</v>
      </c>
      <c r="H52" s="96">
        <f>H53+H60+H68+H69+H70+H71+H77+H78+H79</f>
        <v>133678</v>
      </c>
      <c r="I52" s="97">
        <f>H52/G52*100</f>
        <v>90.26198514517219</v>
      </c>
      <c r="J52" s="66"/>
      <c r="N52" s="351"/>
    </row>
    <row r="53" spans="2:10" s="79" customFormat="1" ht="34.5" customHeight="1">
      <c r="B53" s="107" t="s">
        <v>228</v>
      </c>
      <c r="C53" s="93" t="s">
        <v>229</v>
      </c>
      <c r="D53" s="94" t="s">
        <v>230</v>
      </c>
      <c r="E53" s="95">
        <f>E54+E55+E56+E57+E58+E59</f>
        <v>35577</v>
      </c>
      <c r="F53" s="95">
        <f>F54+F55+F56+F57+F58+F59</f>
        <v>42500</v>
      </c>
      <c r="G53" s="95">
        <f>G54+G55+G56+G57+G58+G59</f>
        <v>42500</v>
      </c>
      <c r="H53" s="96">
        <f>H54+H55+H56+H57+H58+H59</f>
        <v>34455</v>
      </c>
      <c r="I53" s="97">
        <f>H53/G53*100</f>
        <v>81.07058823529411</v>
      </c>
      <c r="J53" s="66"/>
    </row>
    <row r="54" spans="2:10" s="79" customFormat="1" ht="34.5" customHeight="1">
      <c r="B54" s="102">
        <v>10</v>
      </c>
      <c r="C54" s="100" t="s">
        <v>231</v>
      </c>
      <c r="D54" s="88" t="s">
        <v>232</v>
      </c>
      <c r="E54" s="32">
        <v>35553</v>
      </c>
      <c r="F54" s="32">
        <v>41000</v>
      </c>
      <c r="G54" s="32">
        <v>41000</v>
      </c>
      <c r="H54" s="101">
        <v>34329</v>
      </c>
      <c r="I54" s="91">
        <f>H54/G54*100</f>
        <v>83.72926829268292</v>
      </c>
      <c r="J54" s="66"/>
    </row>
    <row r="55" spans="2:10" s="79" customFormat="1" ht="34.5" customHeight="1">
      <c r="B55" s="102">
        <v>11</v>
      </c>
      <c r="C55" s="100" t="s">
        <v>233</v>
      </c>
      <c r="D55" s="88" t="s">
        <v>234</v>
      </c>
      <c r="E55" s="32"/>
      <c r="F55" s="32"/>
      <c r="G55" s="32"/>
      <c r="H55" s="101"/>
      <c r="I55" s="91"/>
      <c r="J55" s="66"/>
    </row>
    <row r="56" spans="2:10" s="79" customFormat="1" ht="34.5" customHeight="1">
      <c r="B56" s="102">
        <v>12</v>
      </c>
      <c r="C56" s="100" t="s">
        <v>235</v>
      </c>
      <c r="D56" s="88" t="s">
        <v>236</v>
      </c>
      <c r="E56" s="32"/>
      <c r="F56" s="32"/>
      <c r="G56" s="32"/>
      <c r="H56" s="101"/>
      <c r="I56" s="91"/>
      <c r="J56" s="66"/>
    </row>
    <row r="57" spans="2:10" s="79" customFormat="1" ht="34.5" customHeight="1">
      <c r="B57" s="102">
        <v>13</v>
      </c>
      <c r="C57" s="100" t="s">
        <v>237</v>
      </c>
      <c r="D57" s="88" t="s">
        <v>238</v>
      </c>
      <c r="E57" s="32"/>
      <c r="F57" s="32"/>
      <c r="G57" s="32"/>
      <c r="H57" s="101"/>
      <c r="I57" s="91"/>
      <c r="J57" s="66"/>
    </row>
    <row r="58" spans="2:10" s="79" customFormat="1" ht="34.5" customHeight="1">
      <c r="B58" s="102">
        <v>14</v>
      </c>
      <c r="C58" s="100" t="s">
        <v>239</v>
      </c>
      <c r="D58" s="88" t="s">
        <v>240</v>
      </c>
      <c r="E58" s="32"/>
      <c r="F58" s="32"/>
      <c r="G58" s="32"/>
      <c r="H58" s="101"/>
      <c r="I58" s="91"/>
      <c r="J58" s="66"/>
    </row>
    <row r="59" spans="2:10" s="79" customFormat="1" ht="34.5" customHeight="1">
      <c r="B59" s="102">
        <v>15</v>
      </c>
      <c r="C59" s="110" t="s">
        <v>241</v>
      </c>
      <c r="D59" s="88" t="s">
        <v>242</v>
      </c>
      <c r="E59" s="32">
        <v>24</v>
      </c>
      <c r="F59" s="32">
        <v>1500</v>
      </c>
      <c r="G59" s="32">
        <v>1500</v>
      </c>
      <c r="H59" s="43">
        <v>126</v>
      </c>
      <c r="I59" s="91">
        <f>H59/G59*100</f>
        <v>8.4</v>
      </c>
      <c r="J59" s="66"/>
    </row>
    <row r="60" spans="2:10" s="79" customFormat="1" ht="34.5" customHeight="1">
      <c r="B60" s="107"/>
      <c r="C60" s="93" t="s">
        <v>243</v>
      </c>
      <c r="D60" s="94" t="s">
        <v>244</v>
      </c>
      <c r="E60" s="95">
        <f>E61+E62+E63+E64+E65+E66+E67</f>
        <v>70258</v>
      </c>
      <c r="F60" s="95">
        <f>F61+F62+F63+F64+F65+F66+F67</f>
        <v>80000</v>
      </c>
      <c r="G60" s="95">
        <f>G61+G62+G63+G64+G65+G66+G67</f>
        <v>80000</v>
      </c>
      <c r="H60" s="96">
        <f>H61+H62+H63+H64+H65+H66+H67</f>
        <v>70840</v>
      </c>
      <c r="I60" s="97">
        <f>H60/G60*100</f>
        <v>88.55</v>
      </c>
      <c r="J60" s="66"/>
    </row>
    <row r="61" spans="2:10" s="111" customFormat="1" ht="34.5" customHeight="1">
      <c r="B61" s="102" t="s">
        <v>245</v>
      </c>
      <c r="C61" s="100" t="s">
        <v>246</v>
      </c>
      <c r="D61" s="88" t="s">
        <v>247</v>
      </c>
      <c r="E61" s="32"/>
      <c r="F61" s="32"/>
      <c r="G61" s="32"/>
      <c r="H61" s="101"/>
      <c r="I61" s="91"/>
      <c r="J61" s="66"/>
    </row>
    <row r="62" spans="2:10" s="111" customFormat="1" ht="34.5" customHeight="1">
      <c r="B62" s="102" t="s">
        <v>248</v>
      </c>
      <c r="C62" s="100" t="s">
        <v>249</v>
      </c>
      <c r="D62" s="88" t="s">
        <v>250</v>
      </c>
      <c r="E62" s="46"/>
      <c r="F62" s="46"/>
      <c r="G62" s="46"/>
      <c r="H62" s="43"/>
      <c r="I62" s="91"/>
      <c r="J62" s="66"/>
    </row>
    <row r="63" spans="2:10" s="79" customFormat="1" ht="34.5" customHeight="1">
      <c r="B63" s="102" t="s">
        <v>251</v>
      </c>
      <c r="C63" s="100" t="s">
        <v>252</v>
      </c>
      <c r="D63" s="88" t="s">
        <v>253</v>
      </c>
      <c r="E63" s="46"/>
      <c r="F63" s="32"/>
      <c r="G63" s="46"/>
      <c r="H63" s="43"/>
      <c r="I63" s="91"/>
      <c r="J63" s="66"/>
    </row>
    <row r="64" spans="2:10" s="111" customFormat="1" ht="34.5" customHeight="1">
      <c r="B64" s="102" t="s">
        <v>254</v>
      </c>
      <c r="C64" s="100" t="s">
        <v>255</v>
      </c>
      <c r="D64" s="88" t="s">
        <v>256</v>
      </c>
      <c r="E64" s="32"/>
      <c r="F64" s="32"/>
      <c r="G64" s="32"/>
      <c r="H64" s="31"/>
      <c r="I64" s="91"/>
      <c r="J64" s="66"/>
    </row>
    <row r="65" spans="2:10" ht="34.5" customHeight="1">
      <c r="B65" s="102" t="s">
        <v>257</v>
      </c>
      <c r="C65" s="100" t="s">
        <v>258</v>
      </c>
      <c r="D65" s="88" t="s">
        <v>259</v>
      </c>
      <c r="E65" s="46">
        <v>70258</v>
      </c>
      <c r="F65" s="46">
        <v>80000</v>
      </c>
      <c r="G65" s="46">
        <v>80000</v>
      </c>
      <c r="H65" s="43">
        <v>70840</v>
      </c>
      <c r="I65" s="91">
        <f>H65/G65*100</f>
        <v>88.55</v>
      </c>
      <c r="J65" s="66"/>
    </row>
    <row r="66" spans="2:10" ht="34.5" customHeight="1">
      <c r="B66" s="102" t="s">
        <v>260</v>
      </c>
      <c r="C66" s="100" t="s">
        <v>261</v>
      </c>
      <c r="D66" s="88" t="s">
        <v>262</v>
      </c>
      <c r="E66" s="46"/>
      <c r="F66" s="46"/>
      <c r="G66" s="46"/>
      <c r="H66" s="43"/>
      <c r="I66" s="91"/>
      <c r="J66" s="66"/>
    </row>
    <row r="67" spans="2:10" ht="34.5" customHeight="1">
      <c r="B67" s="102" t="s">
        <v>263</v>
      </c>
      <c r="C67" s="100" t="s">
        <v>264</v>
      </c>
      <c r="D67" s="88" t="s">
        <v>265</v>
      </c>
      <c r="E67" s="46"/>
      <c r="F67" s="46"/>
      <c r="G67" s="46"/>
      <c r="H67" s="43"/>
      <c r="I67" s="91"/>
      <c r="J67" s="66"/>
    </row>
    <row r="68" spans="2:10" ht="34.5" customHeight="1">
      <c r="B68" s="109">
        <v>21</v>
      </c>
      <c r="C68" s="87" t="s">
        <v>266</v>
      </c>
      <c r="D68" s="88" t="s">
        <v>267</v>
      </c>
      <c r="E68" s="46">
        <v>2986</v>
      </c>
      <c r="F68" s="46">
        <v>2500</v>
      </c>
      <c r="G68" s="46">
        <v>2500</v>
      </c>
      <c r="H68" s="43">
        <v>2539</v>
      </c>
      <c r="I68" s="91">
        <f>H68/G68*100</f>
        <v>101.56</v>
      </c>
      <c r="J68" s="66"/>
    </row>
    <row r="69" spans="2:10" ht="34.5" customHeight="1">
      <c r="B69" s="109">
        <v>22</v>
      </c>
      <c r="C69" s="87" t="s">
        <v>268</v>
      </c>
      <c r="D69" s="88" t="s">
        <v>269</v>
      </c>
      <c r="E69" s="46">
        <v>20608</v>
      </c>
      <c r="F69" s="46">
        <v>21000</v>
      </c>
      <c r="G69" s="46">
        <v>21000</v>
      </c>
      <c r="H69" s="43">
        <v>19731</v>
      </c>
      <c r="I69" s="91">
        <f>H69/G69*100</f>
        <v>93.95714285714286</v>
      </c>
      <c r="J69" s="66"/>
    </row>
    <row r="70" spans="2:10" ht="34.5" customHeight="1">
      <c r="B70" s="109">
        <v>236</v>
      </c>
      <c r="C70" s="87" t="s">
        <v>270</v>
      </c>
      <c r="D70" s="88" t="s">
        <v>271</v>
      </c>
      <c r="E70" s="46"/>
      <c r="F70" s="46"/>
      <c r="G70" s="46"/>
      <c r="H70" s="43"/>
      <c r="I70" s="91"/>
      <c r="J70" s="66"/>
    </row>
    <row r="71" spans="2:10" ht="34.5" customHeight="1">
      <c r="B71" s="107" t="s">
        <v>272</v>
      </c>
      <c r="C71" s="93" t="s">
        <v>273</v>
      </c>
      <c r="D71" s="94" t="s">
        <v>274</v>
      </c>
      <c r="E71" s="108"/>
      <c r="F71" s="108"/>
      <c r="G71" s="108"/>
      <c r="H71" s="99"/>
      <c r="I71" s="97"/>
      <c r="J71" s="66"/>
    </row>
    <row r="72" spans="2:10" ht="34.5" customHeight="1">
      <c r="B72" s="102" t="s">
        <v>275</v>
      </c>
      <c r="C72" s="100" t="s">
        <v>276</v>
      </c>
      <c r="D72" s="88" t="s">
        <v>277</v>
      </c>
      <c r="E72" s="46"/>
      <c r="F72" s="46"/>
      <c r="G72" s="46"/>
      <c r="H72" s="43"/>
      <c r="I72" s="91"/>
      <c r="J72" s="66"/>
    </row>
    <row r="73" spans="2:10" ht="34.5" customHeight="1">
      <c r="B73" s="102" t="s">
        <v>278</v>
      </c>
      <c r="C73" s="100" t="s">
        <v>279</v>
      </c>
      <c r="D73" s="88" t="s">
        <v>280</v>
      </c>
      <c r="E73" s="46"/>
      <c r="F73" s="46"/>
      <c r="G73" s="46"/>
      <c r="H73" s="43"/>
      <c r="I73" s="91"/>
      <c r="J73" s="66"/>
    </row>
    <row r="74" spans="2:10" ht="34.5" customHeight="1">
      <c r="B74" s="102" t="s">
        <v>281</v>
      </c>
      <c r="C74" s="100" t="s">
        <v>282</v>
      </c>
      <c r="D74" s="88" t="s">
        <v>283</v>
      </c>
      <c r="E74" s="46"/>
      <c r="F74" s="46"/>
      <c r="G74" s="46"/>
      <c r="H74" s="43"/>
      <c r="I74" s="91"/>
      <c r="J74" s="66"/>
    </row>
    <row r="75" spans="2:10" ht="34.5" customHeight="1">
      <c r="B75" s="102" t="s">
        <v>284</v>
      </c>
      <c r="C75" s="100" t="s">
        <v>285</v>
      </c>
      <c r="D75" s="88" t="s">
        <v>286</v>
      </c>
      <c r="E75" s="46"/>
      <c r="F75" s="46"/>
      <c r="G75" s="46"/>
      <c r="H75" s="43"/>
      <c r="I75" s="91"/>
      <c r="J75" s="66"/>
    </row>
    <row r="76" spans="2:10" ht="34.5" customHeight="1">
      <c r="B76" s="102" t="s">
        <v>287</v>
      </c>
      <c r="C76" s="100" t="s">
        <v>288</v>
      </c>
      <c r="D76" s="88" t="s">
        <v>289</v>
      </c>
      <c r="E76" s="46"/>
      <c r="F76" s="46"/>
      <c r="G76" s="46"/>
      <c r="H76" s="43"/>
      <c r="I76" s="91"/>
      <c r="J76" s="66"/>
    </row>
    <row r="77" spans="2:10" ht="34.5" customHeight="1">
      <c r="B77" s="109">
        <v>24</v>
      </c>
      <c r="C77" s="87" t="s">
        <v>290</v>
      </c>
      <c r="D77" s="88" t="s">
        <v>291</v>
      </c>
      <c r="E77" s="46">
        <v>3480</v>
      </c>
      <c r="F77" s="46">
        <v>1100</v>
      </c>
      <c r="G77" s="46">
        <v>1100</v>
      </c>
      <c r="H77" s="104">
        <v>5980</v>
      </c>
      <c r="I77" s="91">
        <f>H77/G77*100</f>
        <v>543.6363636363636</v>
      </c>
      <c r="J77" s="66"/>
    </row>
    <row r="78" spans="2:10" ht="34.5" customHeight="1">
      <c r="B78" s="34">
        <v>27</v>
      </c>
      <c r="C78" s="367" t="s">
        <v>292</v>
      </c>
      <c r="D78" s="294" t="s">
        <v>293</v>
      </c>
      <c r="E78" s="43"/>
      <c r="F78" s="43"/>
      <c r="G78" s="43"/>
      <c r="H78" s="104"/>
      <c r="I78" s="368"/>
      <c r="J78" s="66"/>
    </row>
    <row r="79" spans="2:10" ht="34.5" customHeight="1">
      <c r="B79" s="109" t="s">
        <v>294</v>
      </c>
      <c r="C79" s="87" t="s">
        <v>295</v>
      </c>
      <c r="D79" s="88" t="s">
        <v>296</v>
      </c>
      <c r="E79" s="46">
        <v>829</v>
      </c>
      <c r="F79" s="46">
        <v>1000</v>
      </c>
      <c r="G79" s="46">
        <v>1000</v>
      </c>
      <c r="H79" s="43">
        <v>133</v>
      </c>
      <c r="I79" s="91">
        <f>H79/G79*100</f>
        <v>13.3</v>
      </c>
      <c r="J79" s="66"/>
    </row>
    <row r="80" spans="2:10" ht="34.5" customHeight="1">
      <c r="B80" s="107"/>
      <c r="C80" s="93" t="s">
        <v>297</v>
      </c>
      <c r="D80" s="94" t="s">
        <v>298</v>
      </c>
      <c r="E80" s="108">
        <f>E10+E11+E51+E52</f>
        <v>1136025</v>
      </c>
      <c r="F80" s="108">
        <f>F10+F11+F51+F52</f>
        <v>1149164</v>
      </c>
      <c r="G80" s="108">
        <f>G10+G11+G51+G52</f>
        <v>1149164</v>
      </c>
      <c r="H80" s="99">
        <f>H10+H11+H51+H52</f>
        <v>1153520</v>
      </c>
      <c r="I80" s="97">
        <f>H80/G80*100</f>
        <v>100.37905816750263</v>
      </c>
      <c r="J80" s="66"/>
    </row>
    <row r="81" spans="2:10" ht="34.5" customHeight="1">
      <c r="B81" s="109">
        <v>88</v>
      </c>
      <c r="C81" s="87" t="s">
        <v>299</v>
      </c>
      <c r="D81" s="88" t="s">
        <v>300</v>
      </c>
      <c r="E81" s="46">
        <v>1422174</v>
      </c>
      <c r="F81" s="46">
        <v>1444622</v>
      </c>
      <c r="G81" s="46">
        <v>1444622</v>
      </c>
      <c r="H81" s="46">
        <v>1446915</v>
      </c>
      <c r="I81" s="91">
        <f>H81/G81*100</f>
        <v>100.15872664267884</v>
      </c>
      <c r="J81" s="66"/>
    </row>
    <row r="82" spans="2:10" ht="34.5" customHeight="1">
      <c r="B82" s="109"/>
      <c r="C82" s="87" t="s">
        <v>301</v>
      </c>
      <c r="D82" s="112"/>
      <c r="E82" s="46"/>
      <c r="F82" s="46"/>
      <c r="G82" s="46"/>
      <c r="H82" s="43"/>
      <c r="I82" s="91"/>
      <c r="J82" s="66"/>
    </row>
    <row r="83" spans="2:10" ht="34.5" customHeight="1">
      <c r="B83" s="107"/>
      <c r="C83" s="93" t="s">
        <v>302</v>
      </c>
      <c r="D83" s="94" t="s">
        <v>303</v>
      </c>
      <c r="E83" s="108">
        <f>E84+E93-E94+E95+E96+E97-E98+E99+E102-E103</f>
        <v>828865</v>
      </c>
      <c r="F83" s="108">
        <f>F84+F93-F94+F95+F96+F97-F98+F99+F102-F103</f>
        <v>900084</v>
      </c>
      <c r="G83" s="108">
        <f>G84+G93-G94+G95+G96+G97-G98+G99+G102-G103</f>
        <v>900084</v>
      </c>
      <c r="H83" s="99">
        <f>H84+H93-H94+H95+H96+H97-H98+H99+H102-H103</f>
        <v>880376</v>
      </c>
      <c r="I83" s="97">
        <f>H83/G83*100</f>
        <v>97.81042658240786</v>
      </c>
      <c r="J83" s="66"/>
    </row>
    <row r="84" spans="2:10" ht="34.5" customHeight="1">
      <c r="B84" s="107">
        <v>30</v>
      </c>
      <c r="C84" s="93" t="s">
        <v>304</v>
      </c>
      <c r="D84" s="94" t="s">
        <v>305</v>
      </c>
      <c r="E84" s="108">
        <f>E85+E86+E87+E88+E89+E90+E91+E92</f>
        <v>260634</v>
      </c>
      <c r="F84" s="108">
        <f>F85+F86+F87+F88+F89+F90+F91+F92</f>
        <v>260634</v>
      </c>
      <c r="G84" s="108">
        <f>G85+G86+G87+G88+G89+G90+G91+G92</f>
        <v>260634</v>
      </c>
      <c r="H84" s="99">
        <f>H85+H86+H87+H88+H89+H90+H91+H92</f>
        <v>260634</v>
      </c>
      <c r="I84" s="97">
        <f>H84/G84*100</f>
        <v>100</v>
      </c>
      <c r="J84" s="66"/>
    </row>
    <row r="85" spans="2:13" ht="34.5" customHeight="1">
      <c r="B85" s="102">
        <v>300</v>
      </c>
      <c r="C85" s="100" t="s">
        <v>306</v>
      </c>
      <c r="D85" s="88" t="s">
        <v>307</v>
      </c>
      <c r="E85" s="46"/>
      <c r="F85" s="46"/>
      <c r="G85" s="46"/>
      <c r="H85" s="43"/>
      <c r="I85" s="91"/>
      <c r="J85" s="66"/>
      <c r="M85" s="113"/>
    </row>
    <row r="86" spans="2:10" ht="34.5" customHeight="1">
      <c r="B86" s="102">
        <v>301</v>
      </c>
      <c r="C86" s="100" t="s">
        <v>308</v>
      </c>
      <c r="D86" s="88" t="s">
        <v>309</v>
      </c>
      <c r="E86" s="46"/>
      <c r="F86" s="46"/>
      <c r="G86" s="46"/>
      <c r="H86" s="43"/>
      <c r="I86" s="91"/>
      <c r="J86" s="66"/>
    </row>
    <row r="87" spans="2:10" ht="34.5" customHeight="1">
      <c r="B87" s="102">
        <v>302</v>
      </c>
      <c r="C87" s="100" t="s">
        <v>310</v>
      </c>
      <c r="D87" s="88" t="s">
        <v>311</v>
      </c>
      <c r="E87" s="46"/>
      <c r="F87" s="46"/>
      <c r="G87" s="46"/>
      <c r="H87" s="43"/>
      <c r="I87" s="91"/>
      <c r="J87" s="66"/>
    </row>
    <row r="88" spans="2:10" ht="34.5" customHeight="1">
      <c r="B88" s="102">
        <v>303</v>
      </c>
      <c r="C88" s="100" t="s">
        <v>312</v>
      </c>
      <c r="D88" s="88" t="s">
        <v>313</v>
      </c>
      <c r="E88" s="46">
        <v>260634</v>
      </c>
      <c r="F88" s="46">
        <v>260634</v>
      </c>
      <c r="G88" s="46">
        <v>260634</v>
      </c>
      <c r="H88" s="43">
        <v>260634</v>
      </c>
      <c r="I88" s="91">
        <f>H88/G88*100</f>
        <v>100</v>
      </c>
      <c r="J88" s="66"/>
    </row>
    <row r="89" spans="2:10" ht="34.5" customHeight="1">
      <c r="B89" s="102">
        <v>304</v>
      </c>
      <c r="C89" s="100" t="s">
        <v>314</v>
      </c>
      <c r="D89" s="88" t="s">
        <v>315</v>
      </c>
      <c r="E89" s="46"/>
      <c r="F89" s="46"/>
      <c r="G89" s="46"/>
      <c r="H89" s="43"/>
      <c r="I89" s="91"/>
      <c r="J89" s="66"/>
    </row>
    <row r="90" spans="2:10" ht="34.5" customHeight="1">
      <c r="B90" s="102">
        <v>305</v>
      </c>
      <c r="C90" s="100" t="s">
        <v>316</v>
      </c>
      <c r="D90" s="88" t="s">
        <v>317</v>
      </c>
      <c r="E90" s="46"/>
      <c r="F90" s="46"/>
      <c r="G90" s="46"/>
      <c r="H90" s="43"/>
      <c r="I90" s="91"/>
      <c r="J90" s="66"/>
    </row>
    <row r="91" spans="2:10" ht="34.5" customHeight="1">
      <c r="B91" s="102">
        <v>306</v>
      </c>
      <c r="C91" s="100" t="s">
        <v>318</v>
      </c>
      <c r="D91" s="88" t="s">
        <v>319</v>
      </c>
      <c r="E91" s="46"/>
      <c r="F91" s="46"/>
      <c r="G91" s="46"/>
      <c r="H91" s="43"/>
      <c r="I91" s="91"/>
      <c r="J91" s="66"/>
    </row>
    <row r="92" spans="2:10" ht="34.5" customHeight="1">
      <c r="B92" s="102">
        <v>309</v>
      </c>
      <c r="C92" s="100" t="s">
        <v>320</v>
      </c>
      <c r="D92" s="88" t="s">
        <v>321</v>
      </c>
      <c r="E92" s="46"/>
      <c r="F92" s="46"/>
      <c r="G92" s="46"/>
      <c r="H92" s="104"/>
      <c r="I92" s="91"/>
      <c r="J92" s="66"/>
    </row>
    <row r="93" spans="2:10" ht="34.5" customHeight="1">
      <c r="B93" s="109">
        <v>31</v>
      </c>
      <c r="C93" s="87" t="s">
        <v>322</v>
      </c>
      <c r="D93" s="88" t="s">
        <v>323</v>
      </c>
      <c r="E93" s="46"/>
      <c r="F93" s="46"/>
      <c r="G93" s="46"/>
      <c r="H93" s="43"/>
      <c r="I93" s="91"/>
      <c r="J93" s="66"/>
    </row>
    <row r="94" spans="2:10" ht="34.5" customHeight="1">
      <c r="B94" s="109" t="s">
        <v>324</v>
      </c>
      <c r="C94" s="87" t="s">
        <v>325</v>
      </c>
      <c r="D94" s="88" t="s">
        <v>326</v>
      </c>
      <c r="E94" s="46"/>
      <c r="F94" s="46"/>
      <c r="G94" s="46"/>
      <c r="H94" s="43"/>
      <c r="I94" s="91"/>
      <c r="J94" s="66"/>
    </row>
    <row r="95" spans="2:10" ht="34.5" customHeight="1">
      <c r="B95" s="109">
        <v>32</v>
      </c>
      <c r="C95" s="87" t="s">
        <v>327</v>
      </c>
      <c r="D95" s="88" t="s">
        <v>328</v>
      </c>
      <c r="E95" s="46">
        <v>696473</v>
      </c>
      <c r="F95" s="46">
        <v>696473</v>
      </c>
      <c r="G95" s="46">
        <v>696473</v>
      </c>
      <c r="H95" s="43">
        <v>696473</v>
      </c>
      <c r="I95" s="91">
        <f>H95/G95*100</f>
        <v>100</v>
      </c>
      <c r="J95" s="66"/>
    </row>
    <row r="96" spans="2:10" ht="57.75" customHeight="1">
      <c r="B96" s="109">
        <v>330</v>
      </c>
      <c r="C96" s="87" t="s">
        <v>329</v>
      </c>
      <c r="D96" s="88" t="s">
        <v>330</v>
      </c>
      <c r="E96" s="46"/>
      <c r="F96" s="46"/>
      <c r="G96" s="46"/>
      <c r="H96" s="43"/>
      <c r="I96" s="91"/>
      <c r="J96" s="66"/>
    </row>
    <row r="97" spans="2:10" ht="63" customHeight="1">
      <c r="B97" s="109" t="s">
        <v>331</v>
      </c>
      <c r="C97" s="87" t="s">
        <v>332</v>
      </c>
      <c r="D97" s="88" t="s">
        <v>333</v>
      </c>
      <c r="E97" s="46"/>
      <c r="F97" s="46"/>
      <c r="G97" s="46"/>
      <c r="H97" s="43"/>
      <c r="I97" s="91"/>
      <c r="J97" s="66"/>
    </row>
    <row r="98" spans="2:10" ht="62.25" customHeight="1">
      <c r="B98" s="109" t="s">
        <v>331</v>
      </c>
      <c r="C98" s="87" t="s">
        <v>334</v>
      </c>
      <c r="D98" s="88" t="s">
        <v>335</v>
      </c>
      <c r="E98" s="46">
        <v>3171</v>
      </c>
      <c r="F98" s="46">
        <v>3171</v>
      </c>
      <c r="G98" s="46">
        <v>3171</v>
      </c>
      <c r="H98" s="43">
        <v>3171</v>
      </c>
      <c r="I98" s="91">
        <f>H98/G98*100</f>
        <v>100</v>
      </c>
      <c r="J98" s="66"/>
    </row>
    <row r="99" spans="2:10" ht="34.5" customHeight="1">
      <c r="B99" s="107">
        <v>34</v>
      </c>
      <c r="C99" s="93" t="s">
        <v>336</v>
      </c>
      <c r="D99" s="94" t="s">
        <v>337</v>
      </c>
      <c r="E99" s="108">
        <f>E100+E101</f>
        <v>18452</v>
      </c>
      <c r="F99" s="108">
        <f>F100+F101</f>
        <v>0</v>
      </c>
      <c r="G99" s="108">
        <f>G100+G101</f>
        <v>0</v>
      </c>
      <c r="H99" s="450">
        <f>H100+H101</f>
        <v>121284</v>
      </c>
      <c r="I99" s="451"/>
      <c r="J99" s="66"/>
    </row>
    <row r="100" spans="2:10" ht="34.5" customHeight="1">
      <c r="B100" s="34">
        <v>340</v>
      </c>
      <c r="C100" s="367" t="s">
        <v>338</v>
      </c>
      <c r="D100" s="294" t="s">
        <v>339</v>
      </c>
      <c r="E100" s="104">
        <v>18452</v>
      </c>
      <c r="F100" s="104"/>
      <c r="G100" s="104"/>
      <c r="H100" s="104">
        <f>38108+83176</f>
        <v>121284</v>
      </c>
      <c r="I100" s="368"/>
      <c r="J100" s="66"/>
    </row>
    <row r="101" spans="2:10" ht="34.5" customHeight="1">
      <c r="B101" s="102">
        <v>341</v>
      </c>
      <c r="C101" s="100" t="s">
        <v>340</v>
      </c>
      <c r="D101" s="88" t="s">
        <v>341</v>
      </c>
      <c r="E101" s="44"/>
      <c r="F101" s="44"/>
      <c r="G101" s="44"/>
      <c r="H101" s="104"/>
      <c r="I101" s="91"/>
      <c r="J101" s="66"/>
    </row>
    <row r="102" spans="2:13" ht="34.5" customHeight="1">
      <c r="B102" s="109"/>
      <c r="C102" s="87" t="s">
        <v>342</v>
      </c>
      <c r="D102" s="88" t="s">
        <v>343</v>
      </c>
      <c r="E102" s="46"/>
      <c r="F102" s="46"/>
      <c r="G102" s="46"/>
      <c r="H102" s="43"/>
      <c r="I102" s="91"/>
      <c r="J102" s="66"/>
      <c r="M102" s="113"/>
    </row>
    <row r="103" spans="2:10" ht="34.5" customHeight="1">
      <c r="B103" s="107">
        <v>35</v>
      </c>
      <c r="C103" s="93" t="s">
        <v>344</v>
      </c>
      <c r="D103" s="94" t="s">
        <v>345</v>
      </c>
      <c r="E103" s="108">
        <f>E104+E105</f>
        <v>143523</v>
      </c>
      <c r="F103" s="108">
        <f>F104+F105</f>
        <v>53852</v>
      </c>
      <c r="G103" s="108">
        <f>G104+G105</f>
        <v>53852</v>
      </c>
      <c r="H103" s="99">
        <f>H104+H105</f>
        <v>194844</v>
      </c>
      <c r="I103" s="99">
        <f>H103/G103*100</f>
        <v>361.813860209463</v>
      </c>
      <c r="J103" s="66"/>
    </row>
    <row r="104" spans="2:10" ht="34.5" customHeight="1">
      <c r="B104" s="102">
        <v>350</v>
      </c>
      <c r="C104" s="100" t="s">
        <v>346</v>
      </c>
      <c r="D104" s="88" t="s">
        <v>347</v>
      </c>
      <c r="E104" s="46">
        <v>119566</v>
      </c>
      <c r="F104" s="46">
        <v>33299</v>
      </c>
      <c r="G104" s="46">
        <v>33299</v>
      </c>
      <c r="H104" s="104">
        <v>125074</v>
      </c>
      <c r="I104" s="91">
        <f>H104/G104*100</f>
        <v>375.6088771434578</v>
      </c>
      <c r="J104" s="66"/>
    </row>
    <row r="105" spans="2:10" ht="34.5" customHeight="1">
      <c r="B105" s="102">
        <v>351</v>
      </c>
      <c r="C105" s="100" t="s">
        <v>348</v>
      </c>
      <c r="D105" s="88" t="s">
        <v>349</v>
      </c>
      <c r="E105" s="46">
        <v>23957</v>
      </c>
      <c r="F105" s="46">
        <v>20553</v>
      </c>
      <c r="G105" s="46">
        <v>20553</v>
      </c>
      <c r="H105" s="104">
        <v>69770</v>
      </c>
      <c r="I105" s="91">
        <f>H105/G105*100</f>
        <v>339.4638252323262</v>
      </c>
      <c r="J105" s="66"/>
    </row>
    <row r="106" spans="2:10" ht="34.5" customHeight="1">
      <c r="B106" s="107"/>
      <c r="C106" s="93" t="s">
        <v>350</v>
      </c>
      <c r="D106" s="94" t="s">
        <v>351</v>
      </c>
      <c r="E106" s="108">
        <f>E107+E114</f>
        <v>41601</v>
      </c>
      <c r="F106" s="108">
        <f>F107+F114</f>
        <v>41000</v>
      </c>
      <c r="G106" s="108">
        <f>G107+G114</f>
        <v>41000</v>
      </c>
      <c r="H106" s="99">
        <f>H107+H114</f>
        <v>41601</v>
      </c>
      <c r="I106" s="99">
        <f>H106/G106*100</f>
        <v>101.46585365853657</v>
      </c>
      <c r="J106" s="66"/>
    </row>
    <row r="107" spans="2:10" ht="34.5" customHeight="1">
      <c r="B107" s="107">
        <v>40</v>
      </c>
      <c r="C107" s="93" t="s">
        <v>352</v>
      </c>
      <c r="D107" s="94" t="s">
        <v>353</v>
      </c>
      <c r="E107" s="108">
        <f>E108+E109+E110+E111+E112+E113</f>
        <v>41601</v>
      </c>
      <c r="F107" s="108">
        <f>F108+F109+F110+F111+F112+F113</f>
        <v>41000</v>
      </c>
      <c r="G107" s="108">
        <f>G108+G109+G110+G111+G112+G113</f>
        <v>41000</v>
      </c>
      <c r="H107" s="99">
        <f>H108+H109+H110+H111+H112+H113</f>
        <v>41601</v>
      </c>
      <c r="I107" s="99">
        <f>H107/G107*100</f>
        <v>101.46585365853657</v>
      </c>
      <c r="J107" s="66"/>
    </row>
    <row r="108" spans="2:10" ht="34.5" customHeight="1">
      <c r="B108" s="102">
        <v>400</v>
      </c>
      <c r="C108" s="100" t="s">
        <v>354</v>
      </c>
      <c r="D108" s="88" t="s">
        <v>355</v>
      </c>
      <c r="E108" s="46"/>
      <c r="F108" s="46"/>
      <c r="G108" s="46"/>
      <c r="H108" s="43"/>
      <c r="I108" s="91"/>
      <c r="J108" s="66"/>
    </row>
    <row r="109" spans="2:10" ht="34.5" customHeight="1">
      <c r="B109" s="102">
        <v>401</v>
      </c>
      <c r="C109" s="100" t="s">
        <v>356</v>
      </c>
      <c r="D109" s="88" t="s">
        <v>357</v>
      </c>
      <c r="E109" s="46"/>
      <c r="F109" s="46"/>
      <c r="G109" s="46"/>
      <c r="H109" s="43"/>
      <c r="I109" s="91"/>
      <c r="J109" s="66"/>
    </row>
    <row r="110" spans="2:10" ht="34.5" customHeight="1">
      <c r="B110" s="102">
        <v>403</v>
      </c>
      <c r="C110" s="100" t="s">
        <v>358</v>
      </c>
      <c r="D110" s="88" t="s">
        <v>359</v>
      </c>
      <c r="E110" s="46"/>
      <c r="F110" s="46"/>
      <c r="G110" s="46"/>
      <c r="H110" s="43"/>
      <c r="I110" s="91"/>
      <c r="J110" s="66"/>
    </row>
    <row r="111" spans="2:10" ht="34.5" customHeight="1">
      <c r="B111" s="102">
        <v>404</v>
      </c>
      <c r="C111" s="100" t="s">
        <v>360</v>
      </c>
      <c r="D111" s="88" t="s">
        <v>361</v>
      </c>
      <c r="E111" s="46">
        <v>41601</v>
      </c>
      <c r="F111" s="46">
        <v>41000</v>
      </c>
      <c r="G111" s="46">
        <v>41000</v>
      </c>
      <c r="H111" s="43">
        <v>41601</v>
      </c>
      <c r="I111" s="91">
        <f>H111/G111*100</f>
        <v>101.46585365853657</v>
      </c>
      <c r="J111" s="66"/>
    </row>
    <row r="112" spans="2:10" ht="34.5" customHeight="1">
      <c r="B112" s="102">
        <v>405</v>
      </c>
      <c r="C112" s="100" t="s">
        <v>362</v>
      </c>
      <c r="D112" s="88" t="s">
        <v>363</v>
      </c>
      <c r="E112" s="46"/>
      <c r="F112" s="46"/>
      <c r="G112" s="46"/>
      <c r="H112" s="43"/>
      <c r="I112" s="91"/>
      <c r="J112" s="66"/>
    </row>
    <row r="113" spans="2:10" ht="34.5" customHeight="1">
      <c r="B113" s="102" t="s">
        <v>364</v>
      </c>
      <c r="C113" s="100" t="s">
        <v>365</v>
      </c>
      <c r="D113" s="88" t="s">
        <v>366</v>
      </c>
      <c r="E113" s="46"/>
      <c r="F113" s="46"/>
      <c r="G113" s="46"/>
      <c r="H113" s="43"/>
      <c r="I113" s="91"/>
      <c r="J113" s="66"/>
    </row>
    <row r="114" spans="2:10" ht="34.5" customHeight="1">
      <c r="B114" s="107">
        <v>41</v>
      </c>
      <c r="C114" s="93" t="s">
        <v>367</v>
      </c>
      <c r="D114" s="94" t="s">
        <v>368</v>
      </c>
      <c r="E114" s="108">
        <f>E115+E116+E117+E118+E119+E120+E121+E122</f>
        <v>0</v>
      </c>
      <c r="F114" s="108">
        <f>F115+F116+F117+F118+F119+F120+F121+F122</f>
        <v>0</v>
      </c>
      <c r="G114" s="108">
        <f>G115+G116+G117+G118+G119+G120+G121+G122</f>
        <v>0</v>
      </c>
      <c r="H114" s="99">
        <f>H115+H116+H117+H118+H119+H120+H121+H122</f>
        <v>0</v>
      </c>
      <c r="I114" s="97"/>
      <c r="J114" s="66"/>
    </row>
    <row r="115" spans="2:10" ht="34.5" customHeight="1">
      <c r="B115" s="102">
        <v>410</v>
      </c>
      <c r="C115" s="100" t="s">
        <v>369</v>
      </c>
      <c r="D115" s="88" t="s">
        <v>370</v>
      </c>
      <c r="E115" s="46"/>
      <c r="F115" s="46"/>
      <c r="G115" s="46"/>
      <c r="H115" s="43"/>
      <c r="I115" s="91"/>
      <c r="J115" s="66"/>
    </row>
    <row r="116" spans="2:10" ht="34.5" customHeight="1">
      <c r="B116" s="102">
        <v>411</v>
      </c>
      <c r="C116" s="100" t="s">
        <v>371</v>
      </c>
      <c r="D116" s="88" t="s">
        <v>372</v>
      </c>
      <c r="E116" s="46"/>
      <c r="F116" s="46"/>
      <c r="G116" s="46"/>
      <c r="H116" s="43"/>
      <c r="I116" s="91"/>
      <c r="J116" s="66"/>
    </row>
    <row r="117" spans="2:10" ht="34.5" customHeight="1">
      <c r="B117" s="102">
        <v>412</v>
      </c>
      <c r="C117" s="100" t="s">
        <v>373</v>
      </c>
      <c r="D117" s="88" t="s">
        <v>374</v>
      </c>
      <c r="E117" s="46"/>
      <c r="F117" s="46"/>
      <c r="G117" s="46"/>
      <c r="H117" s="43"/>
      <c r="I117" s="91"/>
      <c r="J117" s="66"/>
    </row>
    <row r="118" spans="2:10" ht="34.5" customHeight="1">
      <c r="B118" s="102">
        <v>413</v>
      </c>
      <c r="C118" s="100" t="s">
        <v>375</v>
      </c>
      <c r="D118" s="88" t="s">
        <v>376</v>
      </c>
      <c r="E118" s="46"/>
      <c r="F118" s="46"/>
      <c r="G118" s="46"/>
      <c r="H118" s="43"/>
      <c r="I118" s="91"/>
      <c r="J118" s="66"/>
    </row>
    <row r="119" spans="2:10" ht="34.5" customHeight="1">
      <c r="B119" s="102">
        <v>414</v>
      </c>
      <c r="C119" s="100" t="s">
        <v>377</v>
      </c>
      <c r="D119" s="88" t="s">
        <v>378</v>
      </c>
      <c r="E119" s="46"/>
      <c r="F119" s="46"/>
      <c r="G119" s="46"/>
      <c r="H119" s="43"/>
      <c r="I119" s="91"/>
      <c r="J119" s="66"/>
    </row>
    <row r="120" spans="2:10" ht="34.5" customHeight="1">
      <c r="B120" s="102">
        <v>415</v>
      </c>
      <c r="C120" s="100" t="s">
        <v>379</v>
      </c>
      <c r="D120" s="88" t="s">
        <v>380</v>
      </c>
      <c r="E120" s="46"/>
      <c r="F120" s="46"/>
      <c r="G120" s="46"/>
      <c r="H120" s="43"/>
      <c r="I120" s="91"/>
      <c r="J120" s="66"/>
    </row>
    <row r="121" spans="2:10" ht="34.5" customHeight="1">
      <c r="B121" s="102">
        <v>416</v>
      </c>
      <c r="C121" s="100" t="s">
        <v>381</v>
      </c>
      <c r="D121" s="88" t="s">
        <v>382</v>
      </c>
      <c r="E121" s="46"/>
      <c r="F121" s="46"/>
      <c r="G121" s="46"/>
      <c r="H121" s="43"/>
      <c r="I121" s="91"/>
      <c r="J121" s="66"/>
    </row>
    <row r="122" spans="2:10" ht="34.5" customHeight="1">
      <c r="B122" s="102">
        <v>419</v>
      </c>
      <c r="C122" s="100" t="s">
        <v>383</v>
      </c>
      <c r="D122" s="88" t="s">
        <v>384</v>
      </c>
      <c r="E122" s="46"/>
      <c r="F122" s="46"/>
      <c r="G122" s="46"/>
      <c r="H122" s="43"/>
      <c r="I122" s="91"/>
      <c r="J122" s="66"/>
    </row>
    <row r="123" spans="2:10" ht="34.5" customHeight="1">
      <c r="B123" s="109">
        <v>498</v>
      </c>
      <c r="C123" s="87" t="s">
        <v>385</v>
      </c>
      <c r="D123" s="88" t="s">
        <v>386</v>
      </c>
      <c r="E123" s="46"/>
      <c r="F123" s="46"/>
      <c r="G123" s="46"/>
      <c r="H123" s="43"/>
      <c r="I123" s="91"/>
      <c r="J123" s="66"/>
    </row>
    <row r="124" spans="2:12" ht="34.5" customHeight="1">
      <c r="B124" s="107" t="s">
        <v>387</v>
      </c>
      <c r="C124" s="93" t="s">
        <v>388</v>
      </c>
      <c r="D124" s="94" t="s">
        <v>389</v>
      </c>
      <c r="E124" s="108">
        <f>E125+E132+E133+E141+E142+E143+E144</f>
        <v>265559</v>
      </c>
      <c r="F124" s="108">
        <f>F125+F132+F133+F141+F142+F143+F144</f>
        <v>208080</v>
      </c>
      <c r="G124" s="108">
        <f>G125+G132+G133+G141+G142+G143+G144</f>
        <v>208080</v>
      </c>
      <c r="H124" s="99">
        <f>H125+H132+H133+H141+H142+H143+H144</f>
        <v>231543</v>
      </c>
      <c r="I124" s="97">
        <f>H124/G124*100</f>
        <v>111.27595155709342</v>
      </c>
      <c r="J124" s="66"/>
      <c r="L124" s="113"/>
    </row>
    <row r="125" spans="2:10" ht="34.5" customHeight="1">
      <c r="B125" s="107">
        <v>42</v>
      </c>
      <c r="C125" s="93" t="s">
        <v>390</v>
      </c>
      <c r="D125" s="94" t="s">
        <v>391</v>
      </c>
      <c r="E125" s="108">
        <f>E126+E127+E128+E129+E130+E131</f>
        <v>3795</v>
      </c>
      <c r="F125" s="108">
        <f>F126+F127+F128+F129+F130+F131</f>
        <v>6500</v>
      </c>
      <c r="G125" s="108">
        <f>G126+G127+G128+G129+G130+G131</f>
        <v>6500</v>
      </c>
      <c r="H125" s="99">
        <f>H126+H127+H128+H129+H130+H131</f>
        <v>7210</v>
      </c>
      <c r="I125" s="97">
        <f>H125/G125*100</f>
        <v>110.92307692307692</v>
      </c>
      <c r="J125" s="66"/>
    </row>
    <row r="126" spans="2:10" ht="34.5" customHeight="1">
      <c r="B126" s="102">
        <v>420</v>
      </c>
      <c r="C126" s="100" t="s">
        <v>392</v>
      </c>
      <c r="D126" s="88" t="s">
        <v>393</v>
      </c>
      <c r="E126" s="46"/>
      <c r="F126" s="46"/>
      <c r="G126" s="46"/>
      <c r="H126" s="43"/>
      <c r="I126" s="91"/>
      <c r="J126" s="66"/>
    </row>
    <row r="127" spans="2:10" ht="34.5" customHeight="1">
      <c r="B127" s="102">
        <v>421</v>
      </c>
      <c r="C127" s="100" t="s">
        <v>394</v>
      </c>
      <c r="D127" s="88" t="s">
        <v>395</v>
      </c>
      <c r="E127" s="46"/>
      <c r="F127" s="46"/>
      <c r="G127" s="46"/>
      <c r="H127" s="43"/>
      <c r="I127" s="91"/>
      <c r="J127" s="66"/>
    </row>
    <row r="128" spans="2:10" ht="34.5" customHeight="1">
      <c r="B128" s="102">
        <v>422</v>
      </c>
      <c r="C128" s="100" t="s">
        <v>282</v>
      </c>
      <c r="D128" s="88" t="s">
        <v>396</v>
      </c>
      <c r="E128" s="46"/>
      <c r="F128" s="46"/>
      <c r="G128" s="46"/>
      <c r="H128" s="43"/>
      <c r="I128" s="91"/>
      <c r="J128" s="66"/>
    </row>
    <row r="129" spans="2:10" ht="34.5" customHeight="1">
      <c r="B129" s="102">
        <v>423</v>
      </c>
      <c r="C129" s="100" t="s">
        <v>285</v>
      </c>
      <c r="D129" s="88" t="s">
        <v>397</v>
      </c>
      <c r="E129" s="46"/>
      <c r="F129" s="46"/>
      <c r="G129" s="46"/>
      <c r="H129" s="43"/>
      <c r="I129" s="91"/>
      <c r="J129" s="66"/>
    </row>
    <row r="130" spans="2:10" ht="34.5" customHeight="1">
      <c r="B130" s="102">
        <v>427</v>
      </c>
      <c r="C130" s="100" t="s">
        <v>398</v>
      </c>
      <c r="D130" s="88" t="s">
        <v>399</v>
      </c>
      <c r="E130" s="46"/>
      <c r="F130" s="46"/>
      <c r="G130" s="46"/>
      <c r="H130" s="43"/>
      <c r="I130" s="91"/>
      <c r="J130" s="66"/>
    </row>
    <row r="131" spans="2:10" ht="34.5" customHeight="1">
      <c r="B131" s="102" t="s">
        <v>400</v>
      </c>
      <c r="C131" s="100" t="s">
        <v>401</v>
      </c>
      <c r="D131" s="88" t="s">
        <v>402</v>
      </c>
      <c r="E131" s="46">
        <v>3795</v>
      </c>
      <c r="F131" s="46">
        <v>6500</v>
      </c>
      <c r="G131" s="46">
        <v>6500</v>
      </c>
      <c r="H131" s="43">
        <v>7210</v>
      </c>
      <c r="I131" s="91">
        <f>H131/G131*100</f>
        <v>110.92307692307692</v>
      </c>
      <c r="J131" s="66"/>
    </row>
    <row r="132" spans="2:10" ht="34.5" customHeight="1">
      <c r="B132" s="109">
        <v>430</v>
      </c>
      <c r="C132" s="87" t="s">
        <v>403</v>
      </c>
      <c r="D132" s="88" t="s">
        <v>404</v>
      </c>
      <c r="E132" s="46">
        <v>12490</v>
      </c>
      <c r="F132" s="46">
        <v>8000</v>
      </c>
      <c r="G132" s="46">
        <v>8000</v>
      </c>
      <c r="H132" s="43">
        <v>8965</v>
      </c>
      <c r="I132" s="91">
        <f>H132/G132*100</f>
        <v>112.0625</v>
      </c>
      <c r="J132" s="66"/>
    </row>
    <row r="133" spans="2:10" ht="34.5" customHeight="1">
      <c r="B133" s="107" t="s">
        <v>405</v>
      </c>
      <c r="C133" s="93" t="s">
        <v>406</v>
      </c>
      <c r="D133" s="94" t="s">
        <v>407</v>
      </c>
      <c r="E133" s="108">
        <f>E134+E135+E136+E137+E138+E139+E140</f>
        <v>134608</v>
      </c>
      <c r="F133" s="108">
        <f>F134+F135+F136+F137+F138+F139+F140</f>
        <v>155385</v>
      </c>
      <c r="G133" s="108">
        <f>G134+G135+G136+G137+G138+G139+G140</f>
        <v>155385</v>
      </c>
      <c r="H133" s="99">
        <f>H134+H135+H136+H137+H138+H139+H140</f>
        <v>178275</v>
      </c>
      <c r="I133" s="97">
        <f>H133/G133*100</f>
        <v>114.7311516555652</v>
      </c>
      <c r="J133" s="66"/>
    </row>
    <row r="134" spans="2:10" ht="34.5" customHeight="1">
      <c r="B134" s="102">
        <v>431</v>
      </c>
      <c r="C134" s="100" t="s">
        <v>408</v>
      </c>
      <c r="D134" s="88" t="s">
        <v>409</v>
      </c>
      <c r="E134" s="46"/>
      <c r="F134" s="46"/>
      <c r="G134" s="46"/>
      <c r="H134" s="43"/>
      <c r="I134" s="91"/>
      <c r="J134" s="66"/>
    </row>
    <row r="135" spans="2:10" ht="34.5" customHeight="1">
      <c r="B135" s="102">
        <v>432</v>
      </c>
      <c r="C135" s="100" t="s">
        <v>410</v>
      </c>
      <c r="D135" s="88" t="s">
        <v>411</v>
      </c>
      <c r="E135" s="46"/>
      <c r="F135" s="46"/>
      <c r="G135" s="46"/>
      <c r="H135" s="43"/>
      <c r="I135" s="91"/>
      <c r="J135" s="66"/>
    </row>
    <row r="136" spans="2:10" ht="34.5" customHeight="1">
      <c r="B136" s="102">
        <v>433</v>
      </c>
      <c r="C136" s="100" t="s">
        <v>412</v>
      </c>
      <c r="D136" s="88" t="s">
        <v>413</v>
      </c>
      <c r="E136" s="46"/>
      <c r="F136" s="46"/>
      <c r="G136" s="46"/>
      <c r="H136" s="43"/>
      <c r="I136" s="91"/>
      <c r="J136" s="66"/>
    </row>
    <row r="137" spans="2:10" ht="34.5" customHeight="1">
      <c r="B137" s="102">
        <v>434</v>
      </c>
      <c r="C137" s="100" t="s">
        <v>414</v>
      </c>
      <c r="D137" s="88" t="s">
        <v>415</v>
      </c>
      <c r="E137" s="46"/>
      <c r="F137" s="46"/>
      <c r="G137" s="46"/>
      <c r="H137" s="43"/>
      <c r="I137" s="91"/>
      <c r="J137" s="66"/>
    </row>
    <row r="138" spans="2:10" ht="34.5" customHeight="1">
      <c r="B138" s="102">
        <v>435</v>
      </c>
      <c r="C138" s="100" t="s">
        <v>416</v>
      </c>
      <c r="D138" s="88" t="s">
        <v>417</v>
      </c>
      <c r="E138" s="46">
        <v>134608</v>
      </c>
      <c r="F138" s="46">
        <v>155385</v>
      </c>
      <c r="G138" s="46">
        <v>155385</v>
      </c>
      <c r="H138" s="104">
        <v>178275</v>
      </c>
      <c r="I138" s="91">
        <f>H138/G138*100</f>
        <v>114.7311516555652</v>
      </c>
      <c r="J138" s="66"/>
    </row>
    <row r="139" spans="2:10" ht="34.5" customHeight="1">
      <c r="B139" s="102">
        <v>436</v>
      </c>
      <c r="C139" s="100" t="s">
        <v>418</v>
      </c>
      <c r="D139" s="88" t="s">
        <v>419</v>
      </c>
      <c r="E139" s="46"/>
      <c r="F139" s="46"/>
      <c r="G139" s="46"/>
      <c r="H139" s="43"/>
      <c r="I139" s="91"/>
      <c r="J139" s="66"/>
    </row>
    <row r="140" spans="2:10" ht="34.5" customHeight="1">
      <c r="B140" s="102">
        <v>439</v>
      </c>
      <c r="C140" s="100" t="s">
        <v>420</v>
      </c>
      <c r="D140" s="88" t="s">
        <v>421</v>
      </c>
      <c r="E140" s="46"/>
      <c r="F140" s="46"/>
      <c r="G140" s="46"/>
      <c r="H140" s="43"/>
      <c r="I140" s="91"/>
      <c r="J140" s="66"/>
    </row>
    <row r="141" spans="2:10" ht="34.5" customHeight="1">
      <c r="B141" s="109" t="s">
        <v>422</v>
      </c>
      <c r="C141" s="87" t="s">
        <v>423</v>
      </c>
      <c r="D141" s="88" t="s">
        <v>424</v>
      </c>
      <c r="E141" s="46">
        <v>17163</v>
      </c>
      <c r="F141" s="46">
        <v>24995</v>
      </c>
      <c r="G141" s="46">
        <v>24995</v>
      </c>
      <c r="H141" s="104">
        <v>20337</v>
      </c>
      <c r="I141" s="91">
        <f aca="true" t="shared" si="1" ref="I141:I147">H141/G141*100</f>
        <v>81.36427285457091</v>
      </c>
      <c r="J141" s="66"/>
    </row>
    <row r="142" spans="2:10" ht="34.5" customHeight="1">
      <c r="B142" s="24">
        <v>47</v>
      </c>
      <c r="C142" s="448" t="s">
        <v>425</v>
      </c>
      <c r="D142" s="294" t="s">
        <v>426</v>
      </c>
      <c r="E142" s="43">
        <v>270</v>
      </c>
      <c r="F142" s="43">
        <v>600</v>
      </c>
      <c r="G142" s="43">
        <v>600</v>
      </c>
      <c r="H142" s="43">
        <v>457</v>
      </c>
      <c r="I142" s="368">
        <f t="shared" si="1"/>
        <v>76.16666666666667</v>
      </c>
      <c r="J142" s="66"/>
    </row>
    <row r="143" spans="2:10" ht="34.5" customHeight="1">
      <c r="B143" s="109">
        <v>48</v>
      </c>
      <c r="C143" s="87" t="s">
        <v>427</v>
      </c>
      <c r="D143" s="88" t="s">
        <v>428</v>
      </c>
      <c r="E143" s="46">
        <v>2520</v>
      </c>
      <c r="F143" s="46">
        <v>2600</v>
      </c>
      <c r="G143" s="46">
        <v>2600</v>
      </c>
      <c r="H143" s="104">
        <v>6451</v>
      </c>
      <c r="I143" s="91">
        <f t="shared" si="1"/>
        <v>248.1153846153846</v>
      </c>
      <c r="J143" s="66"/>
    </row>
    <row r="144" spans="2:10" ht="34.5" customHeight="1">
      <c r="B144" s="109" t="s">
        <v>429</v>
      </c>
      <c r="C144" s="87" t="s">
        <v>430</v>
      </c>
      <c r="D144" s="88" t="s">
        <v>431</v>
      </c>
      <c r="E144" s="46">
        <v>94713</v>
      </c>
      <c r="F144" s="46">
        <v>10000</v>
      </c>
      <c r="G144" s="46">
        <v>10000</v>
      </c>
      <c r="H144" s="43">
        <v>9848</v>
      </c>
      <c r="I144" s="91">
        <f t="shared" si="1"/>
        <v>98.48</v>
      </c>
      <c r="J144" s="66"/>
    </row>
    <row r="145" spans="2:10" ht="53.25" customHeight="1">
      <c r="B145" s="109"/>
      <c r="C145" s="87" t="s">
        <v>432</v>
      </c>
      <c r="D145" s="88" t="s">
        <v>433</v>
      </c>
      <c r="E145" s="46"/>
      <c r="F145" s="46"/>
      <c r="G145" s="46"/>
      <c r="H145" s="43"/>
      <c r="I145" s="91"/>
      <c r="J145" s="66"/>
    </row>
    <row r="146" spans="2:10" ht="34.5" customHeight="1">
      <c r="B146" s="107"/>
      <c r="C146" s="93" t="s">
        <v>434</v>
      </c>
      <c r="D146" s="94" t="s">
        <v>435</v>
      </c>
      <c r="E146" s="108">
        <f>E106+E124+E123+E83-E145</f>
        <v>1136025</v>
      </c>
      <c r="F146" s="108">
        <f>F106+F124+F123+F83-F145</f>
        <v>1149164</v>
      </c>
      <c r="G146" s="108">
        <f>G106+G124+G123+G83-G145</f>
        <v>1149164</v>
      </c>
      <c r="H146" s="99">
        <f>H106+H124+H123+H83-H145</f>
        <v>1153520</v>
      </c>
      <c r="I146" s="97">
        <f t="shared" si="1"/>
        <v>100.37905816750263</v>
      </c>
      <c r="J146" s="66"/>
    </row>
    <row r="147" spans="2:10" ht="34.5" customHeight="1">
      <c r="B147" s="114">
        <v>89</v>
      </c>
      <c r="C147" s="115" t="s">
        <v>436</v>
      </c>
      <c r="D147" s="116" t="s">
        <v>437</v>
      </c>
      <c r="E147" s="54">
        <v>1422174</v>
      </c>
      <c r="F147" s="54">
        <v>1422174</v>
      </c>
      <c r="G147" s="54">
        <v>1422174</v>
      </c>
      <c r="H147" s="117">
        <v>1446915</v>
      </c>
      <c r="I147" s="91">
        <f t="shared" si="1"/>
        <v>101.73966054786545</v>
      </c>
      <c r="J147" s="66"/>
    </row>
    <row r="148" ht="15.75">
      <c r="H148" s="113"/>
    </row>
    <row r="149" spans="2:9" s="66" customFormat="1" ht="18">
      <c r="B149" s="1" t="str">
        <f>'Биланс успеха'!B89</f>
        <v>Датум: 29.jaнуар 2021. године</v>
      </c>
      <c r="C149" s="4"/>
      <c r="D149" s="4"/>
      <c r="E149" s="118"/>
      <c r="F149" s="119"/>
      <c r="G149" s="120" t="s">
        <v>102</v>
      </c>
      <c r="H149" s="121"/>
      <c r="I149" s="122"/>
    </row>
    <row r="150" spans="2:9" s="66" customFormat="1" ht="18">
      <c r="B150" s="4"/>
      <c r="C150" s="4"/>
      <c r="D150" s="118" t="s">
        <v>103</v>
      </c>
      <c r="E150" s="4"/>
      <c r="F150" s="68"/>
      <c r="G150" s="68"/>
      <c r="H150" s="4"/>
      <c r="I150" s="4"/>
    </row>
    <row r="153" spans="3:8" ht="15.75">
      <c r="C153" s="123"/>
      <c r="D153" s="124"/>
      <c r="E153" s="125"/>
      <c r="F153" s="126"/>
      <c r="G153" s="126"/>
      <c r="H153" s="125"/>
    </row>
    <row r="154" spans="3:8" ht="15.75">
      <c r="C154" s="123"/>
      <c r="D154" s="124"/>
      <c r="E154" s="125"/>
      <c r="F154" s="126"/>
      <c r="G154" s="126"/>
      <c r="H154" s="125"/>
    </row>
    <row r="155" spans="3:8" ht="15.75">
      <c r="C155" s="123"/>
      <c r="D155" s="124"/>
      <c r="E155" s="125"/>
      <c r="F155" s="126"/>
      <c r="G155" s="126"/>
      <c r="H155" s="125"/>
    </row>
    <row r="156" spans="3:8" ht="15.75">
      <c r="C156" s="127"/>
      <c r="E156" s="113"/>
      <c r="G156" s="128"/>
      <c r="H156" s="113"/>
    </row>
    <row r="157" ht="15.75">
      <c r="F157" s="128"/>
    </row>
    <row r="158" ht="15.75">
      <c r="F158" s="128"/>
    </row>
  </sheetData>
  <sheetProtection selectLockedCells="1" selectUnlockedCells="1"/>
  <mergeCells count="8">
    <mergeCell ref="B5:I5"/>
    <mergeCell ref="B7:B8"/>
    <mergeCell ref="C7:C8"/>
    <mergeCell ref="D7:D8"/>
    <mergeCell ref="E7:E8"/>
    <mergeCell ref="F7:F8"/>
    <mergeCell ref="G7:H7"/>
    <mergeCell ref="I7:I8"/>
  </mergeCells>
  <printOptions/>
  <pageMargins left="0.29" right="0.36" top="1" bottom="1" header="0.5118055555555555" footer="0.5118055555555555"/>
  <pageSetup fitToHeight="0" fitToWidth="1" horizontalDpi="600" verticalDpi="600" orientation="portrait" scale="40" r:id="rId1"/>
</worksheet>
</file>

<file path=xl/worksheets/sheet3.xml><?xml version="1.0" encoding="utf-8"?>
<worksheet xmlns="http://schemas.openxmlformats.org/spreadsheetml/2006/main" xmlns:r="http://schemas.openxmlformats.org/officeDocument/2006/relationships">
  <sheetPr>
    <tabColor indexed="10"/>
  </sheetPr>
  <dimension ref="B1:K72"/>
  <sheetViews>
    <sheetView zoomScale="60" zoomScaleNormal="60" zoomScalePageLayoutView="0" workbookViewId="0" topLeftCell="A1">
      <pane ySplit="9" topLeftCell="A43" activePane="bottomLeft" state="frozen"/>
      <selection pane="topLeft" activeCell="A1" sqref="A1"/>
      <selection pane="bottomLeft" activeCell="H59" sqref="H59"/>
    </sheetView>
  </sheetViews>
  <sheetFormatPr defaultColWidth="9.140625" defaultRowHeight="12.75"/>
  <cols>
    <col min="1" max="1" width="9.140625" style="1" customWidth="1"/>
    <col min="2" max="2" width="13.00390625" style="1" customWidth="1"/>
    <col min="3" max="3" width="78.140625" style="1" customWidth="1"/>
    <col min="4" max="4" width="7.00390625" style="1" customWidth="1"/>
    <col min="5" max="5" width="23.421875" style="1" customWidth="1"/>
    <col min="6" max="6" width="25.00390625" style="1" customWidth="1"/>
    <col min="7" max="7" width="25.28125" style="1" customWidth="1"/>
    <col min="8" max="8" width="25.57421875" style="1" customWidth="1"/>
    <col min="9" max="9" width="26.421875" style="1" customWidth="1"/>
    <col min="10" max="16384" width="9.140625" style="1" customWidth="1"/>
  </cols>
  <sheetData>
    <row r="1" spans="2:9" ht="15.75">
      <c r="B1" s="4"/>
      <c r="C1" s="4"/>
      <c r="D1" s="4"/>
      <c r="E1" s="4"/>
      <c r="F1" s="4"/>
      <c r="G1" s="4"/>
      <c r="H1" s="4"/>
      <c r="I1" s="129" t="s">
        <v>438</v>
      </c>
    </row>
    <row r="2" spans="2:9" ht="15.75">
      <c r="B2" s="9" t="s">
        <v>1</v>
      </c>
      <c r="C2" s="4" t="s">
        <v>2</v>
      </c>
      <c r="D2" s="66"/>
      <c r="E2" s="4"/>
      <c r="F2" s="4"/>
      <c r="G2" s="4"/>
      <c r="H2" s="4"/>
      <c r="I2" s="4"/>
    </row>
    <row r="3" spans="2:9" ht="15.75">
      <c r="B3" s="9" t="s">
        <v>3</v>
      </c>
      <c r="C3" s="12" t="s">
        <v>4</v>
      </c>
      <c r="D3" s="66"/>
      <c r="E3" s="4"/>
      <c r="F3" s="4"/>
      <c r="G3" s="4"/>
      <c r="H3" s="4"/>
      <c r="I3" s="4"/>
    </row>
    <row r="4" spans="2:9" ht="24.75" customHeight="1">
      <c r="B4" s="4"/>
      <c r="C4" s="4"/>
      <c r="D4" s="4"/>
      <c r="E4" s="4"/>
      <c r="F4" s="4"/>
      <c r="G4" s="4"/>
      <c r="H4" s="4"/>
      <c r="I4" s="129"/>
    </row>
    <row r="5" spans="2:9" s="13" customFormat="1" ht="24.75" customHeight="1">
      <c r="B5" s="506" t="s">
        <v>439</v>
      </c>
      <c r="C5" s="506"/>
      <c r="D5" s="506"/>
      <c r="E5" s="506"/>
      <c r="F5" s="506"/>
      <c r="G5" s="506"/>
      <c r="H5" s="506"/>
      <c r="I5" s="506"/>
    </row>
    <row r="6" spans="2:9" s="13" customFormat="1" ht="24.75" customHeight="1">
      <c r="B6" s="506" t="s">
        <v>832</v>
      </c>
      <c r="C6" s="506"/>
      <c r="D6" s="506"/>
      <c r="E6" s="506"/>
      <c r="F6" s="506"/>
      <c r="G6" s="506"/>
      <c r="H6" s="506"/>
      <c r="I6" s="506"/>
    </row>
    <row r="7" spans="2:9" ht="18.75" customHeight="1">
      <c r="B7" s="4"/>
      <c r="C7" s="4"/>
      <c r="D7" s="4"/>
      <c r="E7" s="4"/>
      <c r="F7" s="4"/>
      <c r="G7" s="4"/>
      <c r="H7" s="4"/>
      <c r="I7" s="69" t="s">
        <v>440</v>
      </c>
    </row>
    <row r="8" spans="2:9" ht="30.75" customHeight="1" thickBot="1">
      <c r="B8" s="523"/>
      <c r="C8" s="513" t="s">
        <v>7</v>
      </c>
      <c r="D8" s="513" t="s">
        <v>106</v>
      </c>
      <c r="E8" s="518" t="s">
        <v>823</v>
      </c>
      <c r="F8" s="518" t="s">
        <v>825</v>
      </c>
      <c r="G8" s="519" t="s">
        <v>833</v>
      </c>
      <c r="H8" s="519"/>
      <c r="I8" s="517" t="s">
        <v>923</v>
      </c>
    </row>
    <row r="9" spans="2:9" ht="91.5" customHeight="1" thickBot="1">
      <c r="B9" s="524"/>
      <c r="C9" s="518"/>
      <c r="D9" s="518"/>
      <c r="E9" s="518"/>
      <c r="F9" s="518"/>
      <c r="G9" s="130" t="s">
        <v>9</v>
      </c>
      <c r="H9" s="460" t="s">
        <v>10</v>
      </c>
      <c r="I9" s="520"/>
    </row>
    <row r="10" spans="2:9" ht="31.5" customHeight="1">
      <c r="B10" s="461">
        <v>1</v>
      </c>
      <c r="C10" s="462" t="s">
        <v>441</v>
      </c>
      <c r="D10" s="463"/>
      <c r="E10" s="464" t="s">
        <v>442</v>
      </c>
      <c r="F10" s="464"/>
      <c r="G10" s="464"/>
      <c r="H10" s="465"/>
      <c r="I10" s="466"/>
    </row>
    <row r="11" spans="2:9" ht="31.5" customHeight="1">
      <c r="B11" s="467">
        <v>2</v>
      </c>
      <c r="C11" s="132" t="s">
        <v>443</v>
      </c>
      <c r="D11" s="133">
        <v>3001</v>
      </c>
      <c r="E11" s="98">
        <f>E12+E13+E14</f>
        <v>446223</v>
      </c>
      <c r="F11" s="98">
        <f>F12+F13+F14</f>
        <v>500635</v>
      </c>
      <c r="G11" s="98">
        <f>G12+G13+G14</f>
        <v>500635</v>
      </c>
      <c r="H11" s="98">
        <f>H12+H13+H14</f>
        <v>449065</v>
      </c>
      <c r="I11" s="468">
        <f aca="true" t="shared" si="0" ref="I11:I18">H11/G11*100</f>
        <v>89.69908216564963</v>
      </c>
    </row>
    <row r="12" spans="2:9" ht="31.5" customHeight="1">
      <c r="B12" s="469">
        <v>3</v>
      </c>
      <c r="C12" s="134" t="s">
        <v>444</v>
      </c>
      <c r="D12" s="135">
        <v>3002</v>
      </c>
      <c r="E12" s="32">
        <v>438045</v>
      </c>
      <c r="F12" s="32">
        <v>469635</v>
      </c>
      <c r="G12" s="32">
        <v>469635</v>
      </c>
      <c r="H12" s="39">
        <v>431558</v>
      </c>
      <c r="I12" s="470">
        <f t="shared" si="0"/>
        <v>91.89221416632066</v>
      </c>
    </row>
    <row r="13" spans="2:10" ht="31.5" customHeight="1">
      <c r="B13" s="469">
        <v>4</v>
      </c>
      <c r="C13" s="134" t="s">
        <v>445</v>
      </c>
      <c r="D13" s="135">
        <v>3003</v>
      </c>
      <c r="E13" s="32"/>
      <c r="F13" s="32">
        <v>11000</v>
      </c>
      <c r="G13" s="32">
        <v>11000</v>
      </c>
      <c r="H13" s="39">
        <v>7000</v>
      </c>
      <c r="I13" s="470">
        <f t="shared" si="0"/>
        <v>63.63636363636363</v>
      </c>
      <c r="J13" s="136"/>
    </row>
    <row r="14" spans="2:9" ht="31.5" customHeight="1">
      <c r="B14" s="469">
        <v>5</v>
      </c>
      <c r="C14" s="134" t="s">
        <v>446</v>
      </c>
      <c r="D14" s="135">
        <v>3004</v>
      </c>
      <c r="E14" s="32">
        <v>8178</v>
      </c>
      <c r="F14" s="32">
        <v>20000</v>
      </c>
      <c r="G14" s="32">
        <v>20000</v>
      </c>
      <c r="H14" s="32">
        <v>10507</v>
      </c>
      <c r="I14" s="470">
        <f t="shared" si="0"/>
        <v>52.535</v>
      </c>
    </row>
    <row r="15" spans="2:9" ht="31.5" customHeight="1">
      <c r="B15" s="467">
        <v>6</v>
      </c>
      <c r="C15" s="132" t="s">
        <v>447</v>
      </c>
      <c r="D15" s="133">
        <v>3005</v>
      </c>
      <c r="E15" s="98">
        <f>E16+E17+E18+E19+E20</f>
        <v>430673</v>
      </c>
      <c r="F15" s="98">
        <f>F16+F17+F18+F19+F20</f>
        <v>477635</v>
      </c>
      <c r="G15" s="98">
        <f>G16+G17+G18+G19+G20</f>
        <v>477635</v>
      </c>
      <c r="H15" s="98">
        <f>H16+H17+H18+H19+H20</f>
        <v>435515</v>
      </c>
      <c r="I15" s="468">
        <f t="shared" si="0"/>
        <v>91.18155076575209</v>
      </c>
    </row>
    <row r="16" spans="2:9" ht="31.5" customHeight="1">
      <c r="B16" s="469">
        <v>7</v>
      </c>
      <c r="C16" s="134" t="s">
        <v>448</v>
      </c>
      <c r="D16" s="135">
        <v>3006</v>
      </c>
      <c r="E16" s="32">
        <v>213842</v>
      </c>
      <c r="F16" s="32">
        <v>228007</v>
      </c>
      <c r="G16" s="32">
        <v>228007</v>
      </c>
      <c r="H16" s="39">
        <v>184057</v>
      </c>
      <c r="I16" s="470">
        <f t="shared" si="0"/>
        <v>80.7242760090699</v>
      </c>
    </row>
    <row r="17" spans="2:9" ht="31.5" customHeight="1">
      <c r="B17" s="469">
        <v>8</v>
      </c>
      <c r="C17" s="134" t="s">
        <v>449</v>
      </c>
      <c r="D17" s="135">
        <v>3007</v>
      </c>
      <c r="E17" s="32">
        <v>199788</v>
      </c>
      <c r="F17" s="32">
        <v>239628</v>
      </c>
      <c r="G17" s="32">
        <v>239628</v>
      </c>
      <c r="H17" s="32">
        <v>242829</v>
      </c>
      <c r="I17" s="470">
        <f t="shared" si="0"/>
        <v>101.33582052180881</v>
      </c>
    </row>
    <row r="18" spans="2:9" ht="31.5" customHeight="1">
      <c r="B18" s="469">
        <v>9</v>
      </c>
      <c r="C18" s="134" t="s">
        <v>450</v>
      </c>
      <c r="D18" s="135">
        <v>3008</v>
      </c>
      <c r="E18" s="32">
        <v>923</v>
      </c>
      <c r="F18" s="32">
        <v>1000</v>
      </c>
      <c r="G18" s="32">
        <v>1000</v>
      </c>
      <c r="H18" s="32">
        <v>1269</v>
      </c>
      <c r="I18" s="470">
        <f t="shared" si="0"/>
        <v>126.89999999999999</v>
      </c>
    </row>
    <row r="19" spans="2:9" ht="31.5" customHeight="1">
      <c r="B19" s="469">
        <v>10</v>
      </c>
      <c r="C19" s="134" t="s">
        <v>451</v>
      </c>
      <c r="D19" s="135">
        <v>3009</v>
      </c>
      <c r="E19" s="32"/>
      <c r="F19" s="32"/>
      <c r="G19" s="32"/>
      <c r="H19" s="32"/>
      <c r="I19" s="470"/>
    </row>
    <row r="20" spans="2:9" ht="31.5" customHeight="1">
      <c r="B20" s="469">
        <v>11</v>
      </c>
      <c r="C20" s="134" t="s">
        <v>452</v>
      </c>
      <c r="D20" s="135">
        <v>3010</v>
      </c>
      <c r="E20" s="32">
        <v>16120</v>
      </c>
      <c r="F20" s="32">
        <v>9000</v>
      </c>
      <c r="G20" s="32">
        <v>9000</v>
      </c>
      <c r="H20" s="32">
        <v>7360</v>
      </c>
      <c r="I20" s="470">
        <f>H20/G20*100</f>
        <v>81.77777777777779</v>
      </c>
    </row>
    <row r="21" spans="2:9" ht="31.5" customHeight="1">
      <c r="B21" s="467">
        <v>12</v>
      </c>
      <c r="C21" s="132" t="s">
        <v>453</v>
      </c>
      <c r="D21" s="133">
        <v>3011</v>
      </c>
      <c r="E21" s="137">
        <f>IF(((E11-E15)&gt;0),E11-E15,0)</f>
        <v>15550</v>
      </c>
      <c r="F21" s="137">
        <f>IF(((F11-F15)&gt;0),F11-F15,0)</f>
        <v>23000</v>
      </c>
      <c r="G21" s="137">
        <f>IF(((G11-G15)&gt;0),G11-G15,0)</f>
        <v>23000</v>
      </c>
      <c r="H21" s="137">
        <f>IF(((H11-H15)&gt;0),H11-H15,0)</f>
        <v>13550</v>
      </c>
      <c r="I21" s="471">
        <f>H21/G21*100</f>
        <v>58.913043478260875</v>
      </c>
    </row>
    <row r="22" spans="2:9" ht="31.5" customHeight="1">
      <c r="B22" s="467">
        <v>13</v>
      </c>
      <c r="C22" s="132" t="s">
        <v>454</v>
      </c>
      <c r="D22" s="133">
        <v>3012</v>
      </c>
      <c r="E22" s="137">
        <f>IF(((E15-E11)&gt;0),E15-E11,0)</f>
        <v>0</v>
      </c>
      <c r="F22" s="137">
        <f>IF(((F15-F11)&gt;0),F15-F11,0)</f>
        <v>0</v>
      </c>
      <c r="G22" s="137">
        <f>IF(((G15-G11)&gt;0),G15-G11,0)</f>
        <v>0</v>
      </c>
      <c r="H22" s="137">
        <f>IF(((H15-H11)&gt;0),H15-H11,0)</f>
        <v>0</v>
      </c>
      <c r="I22" s="471"/>
    </row>
    <row r="23" spans="2:11" ht="31.5" customHeight="1">
      <c r="B23" s="469">
        <v>14</v>
      </c>
      <c r="C23" s="138" t="s">
        <v>455</v>
      </c>
      <c r="D23" s="135"/>
      <c r="E23" s="32"/>
      <c r="F23" s="32"/>
      <c r="G23" s="32"/>
      <c r="H23" s="32"/>
      <c r="I23" s="472"/>
      <c r="K23" s="136"/>
    </row>
    <row r="24" spans="2:9" ht="31.5" customHeight="1">
      <c r="B24" s="467">
        <v>15</v>
      </c>
      <c r="C24" s="132" t="s">
        <v>456</v>
      </c>
      <c r="D24" s="133">
        <v>3013</v>
      </c>
      <c r="E24" s="98"/>
      <c r="F24" s="98"/>
      <c r="G24" s="98"/>
      <c r="H24" s="98"/>
      <c r="I24" s="471"/>
    </row>
    <row r="25" spans="2:9" ht="31.5" customHeight="1">
      <c r="B25" s="469">
        <v>16</v>
      </c>
      <c r="C25" s="134" t="s">
        <v>457</v>
      </c>
      <c r="D25" s="135">
        <v>3014</v>
      </c>
      <c r="E25" s="32"/>
      <c r="F25" s="32"/>
      <c r="G25" s="32"/>
      <c r="H25" s="32"/>
      <c r="I25" s="472"/>
    </row>
    <row r="26" spans="2:9" ht="31.5" customHeight="1">
      <c r="B26" s="469">
        <v>17</v>
      </c>
      <c r="C26" s="134" t="s">
        <v>458</v>
      </c>
      <c r="D26" s="135">
        <v>3015</v>
      </c>
      <c r="E26" s="32"/>
      <c r="F26" s="32"/>
      <c r="G26" s="32"/>
      <c r="H26" s="32"/>
      <c r="I26" s="472"/>
    </row>
    <row r="27" spans="2:9" ht="31.5" customHeight="1">
      <c r="B27" s="469">
        <v>18</v>
      </c>
      <c r="C27" s="134" t="s">
        <v>459</v>
      </c>
      <c r="D27" s="135">
        <v>3016</v>
      </c>
      <c r="E27" s="32"/>
      <c r="F27" s="32"/>
      <c r="G27" s="32"/>
      <c r="H27" s="32"/>
      <c r="I27" s="472"/>
    </row>
    <row r="28" spans="2:9" ht="31.5" customHeight="1">
      <c r="B28" s="469">
        <v>19</v>
      </c>
      <c r="C28" s="134" t="s">
        <v>460</v>
      </c>
      <c r="D28" s="135">
        <v>3017</v>
      </c>
      <c r="E28" s="32"/>
      <c r="F28" s="32"/>
      <c r="G28" s="32"/>
      <c r="H28" s="32"/>
      <c r="I28" s="472"/>
    </row>
    <row r="29" spans="2:9" ht="31.5" customHeight="1">
      <c r="B29" s="469">
        <v>20</v>
      </c>
      <c r="C29" s="134" t="s">
        <v>461</v>
      </c>
      <c r="D29" s="135">
        <v>3018</v>
      </c>
      <c r="E29" s="32"/>
      <c r="F29" s="32"/>
      <c r="G29" s="32"/>
      <c r="H29" s="32"/>
      <c r="I29" s="472"/>
    </row>
    <row r="30" spans="2:9" ht="31.5" customHeight="1">
      <c r="B30" s="467">
        <v>21</v>
      </c>
      <c r="C30" s="132" t="s">
        <v>462</v>
      </c>
      <c r="D30" s="133">
        <v>3019</v>
      </c>
      <c r="E30" s="98">
        <f>E31+E32+E33</f>
        <v>13794</v>
      </c>
      <c r="F30" s="98">
        <f>F31+F32+F33</f>
        <v>23000</v>
      </c>
      <c r="G30" s="98">
        <f>G31+G32+G33</f>
        <v>23000</v>
      </c>
      <c r="H30" s="98">
        <f>H31+H32+H33</f>
        <v>11050</v>
      </c>
      <c r="I30" s="471">
        <f>H30/G30*100</f>
        <v>48.04347826086956</v>
      </c>
    </row>
    <row r="31" spans="2:9" ht="31.5" customHeight="1">
      <c r="B31" s="469">
        <v>22</v>
      </c>
      <c r="C31" s="134" t="s">
        <v>463</v>
      </c>
      <c r="D31" s="135">
        <v>3020</v>
      </c>
      <c r="E31" s="32"/>
      <c r="F31" s="32"/>
      <c r="G31" s="32"/>
      <c r="H31" s="32"/>
      <c r="I31" s="472"/>
    </row>
    <row r="32" spans="2:9" ht="31.5" customHeight="1">
      <c r="B32" s="469">
        <v>23</v>
      </c>
      <c r="C32" s="134" t="s">
        <v>464</v>
      </c>
      <c r="D32" s="135">
        <v>3021</v>
      </c>
      <c r="E32" s="32">
        <v>13794</v>
      </c>
      <c r="F32" s="32">
        <v>23000</v>
      </c>
      <c r="G32" s="32">
        <v>23000</v>
      </c>
      <c r="H32" s="32">
        <v>11050</v>
      </c>
      <c r="I32" s="472">
        <f>H32/G32*100</f>
        <v>48.04347826086956</v>
      </c>
    </row>
    <row r="33" spans="2:9" ht="31.5" customHeight="1">
      <c r="B33" s="469">
        <v>24</v>
      </c>
      <c r="C33" s="134" t="s">
        <v>465</v>
      </c>
      <c r="D33" s="135">
        <v>3022</v>
      </c>
      <c r="E33" s="32"/>
      <c r="F33" s="32"/>
      <c r="G33" s="32"/>
      <c r="H33" s="32"/>
      <c r="I33" s="472"/>
    </row>
    <row r="34" spans="2:9" ht="31.5" customHeight="1">
      <c r="B34" s="467">
        <v>25</v>
      </c>
      <c r="C34" s="132" t="s">
        <v>466</v>
      </c>
      <c r="D34" s="133">
        <v>3023</v>
      </c>
      <c r="E34" s="137">
        <f>IF(((E24-E30)&gt;0),E24-E30,0)</f>
        <v>0</v>
      </c>
      <c r="F34" s="137">
        <f>IF(((F24-F30)&gt;0),F24-F30,0)</f>
        <v>0</v>
      </c>
      <c r="G34" s="137">
        <f>IF(((G24-G30)&gt;0),G24-G30,0)</f>
        <v>0</v>
      </c>
      <c r="H34" s="137">
        <f>IF(((H24-H30)&gt;0),H24-H30,0)</f>
        <v>0</v>
      </c>
      <c r="I34" s="471"/>
    </row>
    <row r="35" spans="2:9" ht="31.5" customHeight="1">
      <c r="B35" s="467">
        <v>26</v>
      </c>
      <c r="C35" s="132" t="s">
        <v>467</v>
      </c>
      <c r="D35" s="133">
        <v>3024</v>
      </c>
      <c r="E35" s="137">
        <f>IF(((E30-E24)&gt;0),E30-E24,0)</f>
        <v>13794</v>
      </c>
      <c r="F35" s="137">
        <f>IF(((F30-F24)&gt;0),F30-F24,0)</f>
        <v>23000</v>
      </c>
      <c r="G35" s="137">
        <f>IF(((G30-G24)&gt;0),G30-G24,0)</f>
        <v>23000</v>
      </c>
      <c r="H35" s="137">
        <f>IF(((H30-H24)&gt;0),H30-H24,0)</f>
        <v>11050</v>
      </c>
      <c r="I35" s="471">
        <f>H35/G35*100</f>
        <v>48.04347826086956</v>
      </c>
    </row>
    <row r="36" spans="2:9" ht="31.5" customHeight="1">
      <c r="B36" s="469">
        <v>27</v>
      </c>
      <c r="C36" s="138" t="s">
        <v>468</v>
      </c>
      <c r="D36" s="135"/>
      <c r="E36" s="32"/>
      <c r="F36" s="32"/>
      <c r="G36" s="32"/>
      <c r="H36" s="32"/>
      <c r="I36" s="470"/>
    </row>
    <row r="37" spans="2:9" ht="31.5" customHeight="1">
      <c r="B37" s="467">
        <v>28</v>
      </c>
      <c r="C37" s="132" t="s">
        <v>469</v>
      </c>
      <c r="D37" s="133">
        <v>3025</v>
      </c>
      <c r="E37" s="98"/>
      <c r="F37" s="98"/>
      <c r="G37" s="98"/>
      <c r="H37" s="98"/>
      <c r="I37" s="468"/>
    </row>
    <row r="38" spans="2:9" ht="31.5" customHeight="1">
      <c r="B38" s="469">
        <v>29</v>
      </c>
      <c r="C38" s="134" t="s">
        <v>470</v>
      </c>
      <c r="D38" s="135">
        <v>3026</v>
      </c>
      <c r="E38" s="32"/>
      <c r="F38" s="32"/>
      <c r="G38" s="32"/>
      <c r="H38" s="32"/>
      <c r="I38" s="470"/>
    </row>
    <row r="39" spans="2:9" ht="31.5" customHeight="1">
      <c r="B39" s="469">
        <v>30</v>
      </c>
      <c r="C39" s="134" t="s">
        <v>471</v>
      </c>
      <c r="D39" s="135">
        <v>3027</v>
      </c>
      <c r="E39" s="32"/>
      <c r="F39" s="32"/>
      <c r="G39" s="32"/>
      <c r="H39" s="32"/>
      <c r="I39" s="470"/>
    </row>
    <row r="40" spans="2:9" ht="31.5" customHeight="1">
      <c r="B40" s="469">
        <v>31</v>
      </c>
      <c r="C40" s="134" t="s">
        <v>472</v>
      </c>
      <c r="D40" s="135">
        <v>3028</v>
      </c>
      <c r="E40" s="32"/>
      <c r="F40" s="32"/>
      <c r="G40" s="32"/>
      <c r="H40" s="32"/>
      <c r="I40" s="470"/>
    </row>
    <row r="41" spans="2:9" ht="31.5" customHeight="1">
      <c r="B41" s="469">
        <v>32</v>
      </c>
      <c r="C41" s="134" t="s">
        <v>473</v>
      </c>
      <c r="D41" s="135">
        <v>3029</v>
      </c>
      <c r="E41" s="32"/>
      <c r="F41" s="32"/>
      <c r="G41" s="32"/>
      <c r="H41" s="32"/>
      <c r="I41" s="470"/>
    </row>
    <row r="42" spans="2:9" ht="31.5" customHeight="1">
      <c r="B42" s="469">
        <v>33</v>
      </c>
      <c r="C42" s="134" t="s">
        <v>474</v>
      </c>
      <c r="D42" s="135">
        <v>3030</v>
      </c>
      <c r="E42" s="32"/>
      <c r="F42" s="32"/>
      <c r="G42" s="32"/>
      <c r="H42" s="32"/>
      <c r="I42" s="470"/>
    </row>
    <row r="43" spans="2:9" ht="31.5" customHeight="1">
      <c r="B43" s="467">
        <v>34</v>
      </c>
      <c r="C43" s="132" t="s">
        <v>475</v>
      </c>
      <c r="D43" s="133">
        <v>3031</v>
      </c>
      <c r="E43" s="98">
        <f>E44+E45+E46+E47+E48+E49</f>
        <v>0</v>
      </c>
      <c r="F43" s="98">
        <f>F44+F45+F46+F47+F48+F49</f>
        <v>0</v>
      </c>
      <c r="G43" s="98">
        <f>G44+G45+G46+G47+G48+G49</f>
        <v>0</v>
      </c>
      <c r="H43" s="98">
        <f>H44+H45+H46+H47+H48+H49</f>
        <v>0</v>
      </c>
      <c r="I43" s="468"/>
    </row>
    <row r="44" spans="2:9" ht="31.5" customHeight="1">
      <c r="B44" s="469">
        <v>35</v>
      </c>
      <c r="C44" s="134" t="s">
        <v>476</v>
      </c>
      <c r="D44" s="135">
        <v>3032</v>
      </c>
      <c r="E44" s="32"/>
      <c r="F44" s="32"/>
      <c r="G44" s="32"/>
      <c r="H44" s="32"/>
      <c r="I44" s="470"/>
    </row>
    <row r="45" spans="2:9" ht="31.5" customHeight="1">
      <c r="B45" s="469">
        <v>36</v>
      </c>
      <c r="C45" s="134" t="s">
        <v>477</v>
      </c>
      <c r="D45" s="135">
        <v>3033</v>
      </c>
      <c r="E45" s="32"/>
      <c r="F45" s="32"/>
      <c r="G45" s="32"/>
      <c r="H45" s="32"/>
      <c r="I45" s="470"/>
    </row>
    <row r="46" spans="2:9" ht="31.5" customHeight="1">
      <c r="B46" s="469">
        <v>37</v>
      </c>
      <c r="C46" s="134" t="s">
        <v>478</v>
      </c>
      <c r="D46" s="135">
        <v>3034</v>
      </c>
      <c r="E46" s="32"/>
      <c r="F46" s="32"/>
      <c r="G46" s="32"/>
      <c r="H46" s="32"/>
      <c r="I46" s="470"/>
    </row>
    <row r="47" spans="2:9" ht="31.5" customHeight="1">
      <c r="B47" s="469">
        <v>38</v>
      </c>
      <c r="C47" s="134" t="s">
        <v>479</v>
      </c>
      <c r="D47" s="135">
        <v>3035</v>
      </c>
      <c r="E47" s="32"/>
      <c r="F47" s="32"/>
      <c r="G47" s="32"/>
      <c r="H47" s="32"/>
      <c r="I47" s="470"/>
    </row>
    <row r="48" spans="2:9" ht="31.5" customHeight="1">
      <c r="B48" s="469">
        <v>39</v>
      </c>
      <c r="C48" s="134" t="s">
        <v>480</v>
      </c>
      <c r="D48" s="135">
        <v>3036</v>
      </c>
      <c r="E48" s="32"/>
      <c r="F48" s="32"/>
      <c r="G48" s="32"/>
      <c r="H48" s="32"/>
      <c r="I48" s="470"/>
    </row>
    <row r="49" spans="2:9" ht="31.5" customHeight="1">
      <c r="B49" s="469">
        <v>40</v>
      </c>
      <c r="C49" s="134" t="s">
        <v>481</v>
      </c>
      <c r="D49" s="135">
        <v>3037</v>
      </c>
      <c r="E49" s="32"/>
      <c r="F49" s="32"/>
      <c r="G49" s="32"/>
      <c r="H49" s="32"/>
      <c r="I49" s="470"/>
    </row>
    <row r="50" spans="2:9" ht="31.5" customHeight="1">
      <c r="B50" s="467">
        <v>41</v>
      </c>
      <c r="C50" s="132" t="s">
        <v>482</v>
      </c>
      <c r="D50" s="133">
        <v>3038</v>
      </c>
      <c r="E50" s="137">
        <f>IF(((E37-E43)&gt;0),E37-E43,0)</f>
        <v>0</v>
      </c>
      <c r="F50" s="137">
        <f>IF(((F37-F43)&gt;0),F37-F43,0)</f>
        <v>0</v>
      </c>
      <c r="G50" s="137">
        <f>IF(((G37-G43)&gt;0),G37-G43,0)</f>
        <v>0</v>
      </c>
      <c r="H50" s="137">
        <f>IF(((H37-H43)&gt;0),H37-H43,0)</f>
        <v>0</v>
      </c>
      <c r="I50" s="473"/>
    </row>
    <row r="51" spans="2:9" ht="31.5" customHeight="1">
      <c r="B51" s="467">
        <v>42</v>
      </c>
      <c r="C51" s="132" t="s">
        <v>483</v>
      </c>
      <c r="D51" s="133">
        <v>3039</v>
      </c>
      <c r="E51" s="137">
        <f>IF(((E43-E37)&gt;0),E43-E37,0)</f>
        <v>0</v>
      </c>
      <c r="F51" s="137">
        <f>IF(((F43-F37)&gt;0),F43-F37,0)</f>
        <v>0</v>
      </c>
      <c r="G51" s="137">
        <f>IF(((G43-G37)&gt;0),G43-G37,0)</f>
        <v>0</v>
      </c>
      <c r="H51" s="137">
        <f>IF(((H43-H37)&gt;0),H43-H37,0)</f>
        <v>0</v>
      </c>
      <c r="I51" s="473"/>
    </row>
    <row r="52" spans="2:9" ht="31.5" customHeight="1">
      <c r="B52" s="467">
        <v>43</v>
      </c>
      <c r="C52" s="132" t="s">
        <v>484</v>
      </c>
      <c r="D52" s="133">
        <v>3040</v>
      </c>
      <c r="E52" s="137">
        <f>E11+E24+E37</f>
        <v>446223</v>
      </c>
      <c r="F52" s="137">
        <f>F11+F24+F37</f>
        <v>500635</v>
      </c>
      <c r="G52" s="137">
        <f>G11+G24+G37</f>
        <v>500635</v>
      </c>
      <c r="H52" s="137">
        <f>H11+H24+H37</f>
        <v>449065</v>
      </c>
      <c r="I52" s="473">
        <f>H52/G52*100</f>
        <v>89.69908216564963</v>
      </c>
    </row>
    <row r="53" spans="2:9" ht="31.5" customHeight="1">
      <c r="B53" s="467">
        <v>44</v>
      </c>
      <c r="C53" s="132" t="s">
        <v>485</v>
      </c>
      <c r="D53" s="133">
        <v>3041</v>
      </c>
      <c r="E53" s="137">
        <f>E15+E30+E43</f>
        <v>444467</v>
      </c>
      <c r="F53" s="137">
        <f>F15+F30+F43</f>
        <v>500635</v>
      </c>
      <c r="G53" s="137">
        <f>G15+G30+G43</f>
        <v>500635</v>
      </c>
      <c r="H53" s="137">
        <f>H15+H30+H43</f>
        <v>446565</v>
      </c>
      <c r="I53" s="473">
        <f>H53/G53*100</f>
        <v>89.19971636022251</v>
      </c>
    </row>
    <row r="54" spans="2:9" ht="31.5" customHeight="1">
      <c r="B54" s="467">
        <v>45</v>
      </c>
      <c r="C54" s="132" t="s">
        <v>486</v>
      </c>
      <c r="D54" s="133">
        <v>3042</v>
      </c>
      <c r="E54" s="137">
        <f>IF(((E52-E53)&gt;0),E52-E53,0)</f>
        <v>1756</v>
      </c>
      <c r="F54" s="137">
        <f>IF(((F52-F53)&gt;0),F52-F53,0)</f>
        <v>0</v>
      </c>
      <c r="G54" s="137">
        <f>IF(((G52-G53)&gt;0),G52-G53,0)</f>
        <v>0</v>
      </c>
      <c r="H54" s="137">
        <f>IF(((H52-H53)&gt;0),H52-H53,0)</f>
        <v>2500</v>
      </c>
      <c r="I54" s="473">
        <v>0</v>
      </c>
    </row>
    <row r="55" spans="2:9" ht="31.5" customHeight="1">
      <c r="B55" s="474">
        <v>46</v>
      </c>
      <c r="C55" s="132" t="s">
        <v>487</v>
      </c>
      <c r="D55" s="133">
        <v>3043</v>
      </c>
      <c r="E55" s="137">
        <f>IF(((E53-E52)&gt;0),E53-E52,0)</f>
        <v>0</v>
      </c>
      <c r="F55" s="137">
        <f>IF(((F53-F52)&gt;0),F53-F52,0)</f>
        <v>0</v>
      </c>
      <c r="G55" s="137">
        <f>IF(((G53-G52)&gt;0),G53-G52,0)</f>
        <v>0</v>
      </c>
      <c r="H55" s="137">
        <f>IF(((H53-H52)&gt;0),H53-H52,0)</f>
        <v>0</v>
      </c>
      <c r="I55" s="473"/>
    </row>
    <row r="56" spans="2:9" ht="31.5" customHeight="1">
      <c r="B56" s="475">
        <v>47</v>
      </c>
      <c r="C56" s="138" t="s">
        <v>488</v>
      </c>
      <c r="D56" s="135">
        <v>3044</v>
      </c>
      <c r="E56" s="32">
        <v>1724</v>
      </c>
      <c r="F56" s="32">
        <v>1100</v>
      </c>
      <c r="G56" s="32">
        <v>1100</v>
      </c>
      <c r="H56" s="32">
        <v>3480</v>
      </c>
      <c r="I56" s="470">
        <f>H56/G56*100</f>
        <v>316.3636363636364</v>
      </c>
    </row>
    <row r="57" spans="2:9" ht="31.5" customHeight="1">
      <c r="B57" s="469">
        <v>48</v>
      </c>
      <c r="C57" s="138" t="s">
        <v>489</v>
      </c>
      <c r="D57" s="135">
        <v>3045</v>
      </c>
      <c r="E57" s="32"/>
      <c r="F57" s="32"/>
      <c r="G57" s="32"/>
      <c r="H57" s="32"/>
      <c r="I57" s="470"/>
    </row>
    <row r="58" spans="2:9" ht="31.5" customHeight="1">
      <c r="B58" s="469">
        <v>49</v>
      </c>
      <c r="C58" s="138" t="s">
        <v>490</v>
      </c>
      <c r="D58" s="135">
        <v>3046</v>
      </c>
      <c r="E58" s="46"/>
      <c r="F58" s="46"/>
      <c r="G58" s="46"/>
      <c r="H58" s="46"/>
      <c r="I58" s="470"/>
    </row>
    <row r="59" spans="2:9" ht="45" customHeight="1" thickBot="1">
      <c r="B59" s="476">
        <v>50</v>
      </c>
      <c r="C59" s="477" t="s">
        <v>491</v>
      </c>
      <c r="D59" s="478">
        <v>3047</v>
      </c>
      <c r="E59" s="479">
        <f>E54-E55+E56+E57-E58</f>
        <v>3480</v>
      </c>
      <c r="F59" s="479">
        <f>F54-F55+F56+F57-F58</f>
        <v>1100</v>
      </c>
      <c r="G59" s="479">
        <f>G54-G55+G56+G57-G58</f>
        <v>1100</v>
      </c>
      <c r="H59" s="479">
        <f>H54-H55+H56+H57-H58</f>
        <v>5980</v>
      </c>
      <c r="I59" s="480">
        <f>H59/G59*100</f>
        <v>543.6363636363636</v>
      </c>
    </row>
    <row r="60" spans="2:9" ht="18.75">
      <c r="B60" s="139"/>
      <c r="C60" s="139"/>
      <c r="D60" s="139"/>
      <c r="E60" s="139"/>
      <c r="F60" s="139"/>
      <c r="G60" s="139"/>
      <c r="H60" s="139"/>
      <c r="I60" s="139"/>
    </row>
    <row r="61" s="4" customFormat="1" ht="15"/>
    <row r="62" spans="2:9" s="4" customFormat="1" ht="15" customHeight="1">
      <c r="B62" s="521" t="str">
        <f>'Биланс успеха'!B89</f>
        <v>Датум: 29.jaнуар 2021. године</v>
      </c>
      <c r="C62" s="521"/>
      <c r="G62" s="522" t="s">
        <v>492</v>
      </c>
      <c r="H62" s="522"/>
      <c r="I62" s="522"/>
    </row>
    <row r="63" s="4" customFormat="1" ht="15">
      <c r="E63" s="140" t="s">
        <v>493</v>
      </c>
    </row>
    <row r="64" s="4" customFormat="1" ht="15"/>
    <row r="65" spans="2:9" ht="18.75">
      <c r="B65" s="42"/>
      <c r="C65" s="42"/>
      <c r="D65" s="42"/>
      <c r="E65" s="42"/>
      <c r="F65" s="42"/>
      <c r="G65" s="42"/>
      <c r="H65" s="42"/>
      <c r="I65" s="42"/>
    </row>
    <row r="66" spans="2:9" ht="18.75">
      <c r="B66" s="42"/>
      <c r="C66" s="42"/>
      <c r="D66" s="42"/>
      <c r="E66" s="42"/>
      <c r="F66" s="42"/>
      <c r="G66" s="42"/>
      <c r="H66" s="42"/>
      <c r="I66" s="42"/>
    </row>
    <row r="67" spans="2:9" ht="18.75">
      <c r="B67" s="42"/>
      <c r="C67" s="42"/>
      <c r="D67" s="42"/>
      <c r="E67" s="42"/>
      <c r="F67" s="42"/>
      <c r="G67" s="42"/>
      <c r="H67" s="42"/>
      <c r="I67" s="42"/>
    </row>
    <row r="72" ht="15.75">
      <c r="J72" s="136"/>
    </row>
  </sheetData>
  <sheetProtection selectLockedCells="1" selectUnlockedCells="1"/>
  <mergeCells count="11">
    <mergeCell ref="E8:E9"/>
    <mergeCell ref="F8:F9"/>
    <mergeCell ref="G8:H8"/>
    <mergeCell ref="I8:I9"/>
    <mergeCell ref="B62:C62"/>
    <mergeCell ref="G62:I62"/>
    <mergeCell ref="B5:I5"/>
    <mergeCell ref="B6:I6"/>
    <mergeCell ref="B8:B9"/>
    <mergeCell ref="C8:C9"/>
    <mergeCell ref="D8:D9"/>
  </mergeCells>
  <printOptions/>
  <pageMargins left="0.25" right="0.25" top="0.75" bottom="0.75" header="0.5118055555555555" footer="0.5118055555555555"/>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B1:S64"/>
  <sheetViews>
    <sheetView zoomScale="75" zoomScaleNormal="75"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J39" sqref="J39"/>
    </sheetView>
  </sheetViews>
  <sheetFormatPr defaultColWidth="9.140625" defaultRowHeight="12.75"/>
  <cols>
    <col min="1" max="1" width="9.140625" style="4" customWidth="1"/>
    <col min="2" max="2" width="6.140625" style="4" customWidth="1"/>
    <col min="3" max="3" width="81.28125" style="4" customWidth="1"/>
    <col min="4" max="4" width="20.7109375" style="141" customWidth="1"/>
    <col min="5" max="7" width="20.7109375" style="4" customWidth="1"/>
    <col min="8" max="8" width="21.28125" style="4" customWidth="1"/>
    <col min="9" max="9" width="30.28125" style="142" customWidth="1"/>
    <col min="10" max="10" width="17.8515625" style="4" customWidth="1"/>
    <col min="11" max="11" width="16.57421875" style="4" customWidth="1"/>
    <col min="12" max="12" width="11.28125" style="4" customWidth="1"/>
    <col min="13" max="13" width="12.421875" style="4" customWidth="1"/>
    <col min="14" max="14" width="14.421875" style="4" customWidth="1"/>
    <col min="15" max="15" width="15.140625" style="4" customWidth="1"/>
    <col min="16" max="16" width="11.28125" style="4" customWidth="1"/>
    <col min="17" max="17" width="13.140625" style="4" customWidth="1"/>
    <col min="18" max="18" width="13.00390625" style="4" customWidth="1"/>
    <col min="19" max="19" width="14.140625" style="4" customWidth="1"/>
    <col min="20" max="20" width="26.57421875" style="4" customWidth="1"/>
    <col min="21" max="16384" width="9.140625" style="4" customWidth="1"/>
  </cols>
  <sheetData>
    <row r="1" ht="15.75">
      <c r="H1" s="129" t="s">
        <v>494</v>
      </c>
    </row>
    <row r="2" spans="2:4" ht="15.75">
      <c r="B2" s="525" t="s">
        <v>495</v>
      </c>
      <c r="C2" s="525"/>
      <c r="D2" s="4"/>
    </row>
    <row r="3" spans="2:3" ht="15.75">
      <c r="B3" s="525" t="s">
        <v>496</v>
      </c>
      <c r="C3" s="525"/>
    </row>
    <row r="5" spans="2:8" ht="15.75">
      <c r="B5" s="506" t="s">
        <v>497</v>
      </c>
      <c r="C5" s="506"/>
      <c r="D5" s="506"/>
      <c r="E5" s="506"/>
      <c r="F5" s="506"/>
      <c r="G5" s="506"/>
      <c r="H5" s="506"/>
    </row>
    <row r="6" spans="3:8" ht="16.5" thickBot="1">
      <c r="C6" s="9"/>
      <c r="D6" s="143"/>
      <c r="E6" s="9"/>
      <c r="F6" s="9"/>
      <c r="G6" s="9"/>
      <c r="H6" s="69" t="s">
        <v>498</v>
      </c>
    </row>
    <row r="7" spans="2:19" ht="25.5" customHeight="1" thickBot="1">
      <c r="B7" s="526" t="s">
        <v>499</v>
      </c>
      <c r="C7" s="528" t="s">
        <v>500</v>
      </c>
      <c r="D7" s="530" t="s">
        <v>823</v>
      </c>
      <c r="E7" s="530" t="s">
        <v>825</v>
      </c>
      <c r="F7" s="531" t="s">
        <v>834</v>
      </c>
      <c r="G7" s="531"/>
      <c r="H7" s="532" t="s">
        <v>835</v>
      </c>
      <c r="I7" s="536"/>
      <c r="J7" s="537"/>
      <c r="K7" s="534"/>
      <c r="L7" s="537"/>
      <c r="M7" s="534"/>
      <c r="N7" s="537"/>
      <c r="O7" s="534"/>
      <c r="P7" s="537"/>
      <c r="Q7" s="534"/>
      <c r="R7" s="534"/>
      <c r="S7" s="534"/>
    </row>
    <row r="8" spans="2:19" ht="63" customHeight="1" thickBot="1">
      <c r="B8" s="527"/>
      <c r="C8" s="529"/>
      <c r="D8" s="508"/>
      <c r="E8" s="508"/>
      <c r="F8" s="16" t="s">
        <v>9</v>
      </c>
      <c r="G8" s="144" t="s">
        <v>10</v>
      </c>
      <c r="H8" s="533"/>
      <c r="I8" s="536"/>
      <c r="J8" s="537"/>
      <c r="K8" s="537"/>
      <c r="L8" s="537"/>
      <c r="M8" s="537"/>
      <c r="N8" s="537"/>
      <c r="O8" s="534"/>
      <c r="P8" s="537"/>
      <c r="Q8" s="534"/>
      <c r="R8" s="534"/>
      <c r="S8" s="534"/>
    </row>
    <row r="9" spans="2:8" ht="35.25" customHeight="1">
      <c r="B9" s="452" t="s">
        <v>501</v>
      </c>
      <c r="C9" s="145" t="s">
        <v>502</v>
      </c>
      <c r="D9" s="146">
        <v>106231067.92</v>
      </c>
      <c r="E9" s="146">
        <v>134149175</v>
      </c>
      <c r="F9" s="146">
        <v>134149175</v>
      </c>
      <c r="G9" s="147">
        <v>134047961</v>
      </c>
      <c r="H9" s="453">
        <f aca="true" t="shared" si="0" ref="H9:H14">G9/F9*100</f>
        <v>99.9245511573217</v>
      </c>
    </row>
    <row r="10" spans="2:11" ht="35.25" customHeight="1">
      <c r="B10" s="454" t="s">
        <v>503</v>
      </c>
      <c r="C10" s="148" t="s">
        <v>504</v>
      </c>
      <c r="D10" s="31">
        <v>145508894.31</v>
      </c>
      <c r="E10" s="31">
        <v>191366113</v>
      </c>
      <c r="F10" s="31">
        <v>191366113</v>
      </c>
      <c r="G10" s="31">
        <v>191363313</v>
      </c>
      <c r="H10" s="453">
        <f t="shared" si="0"/>
        <v>99.99853683603847</v>
      </c>
      <c r="J10" s="149"/>
      <c r="K10" s="149"/>
    </row>
    <row r="11" spans="2:10" ht="35.25" customHeight="1">
      <c r="B11" s="454" t="s">
        <v>505</v>
      </c>
      <c r="C11" s="148" t="s">
        <v>506</v>
      </c>
      <c r="D11" s="31">
        <f>24896191.85+D10</f>
        <v>170405086.16</v>
      </c>
      <c r="E11" s="41">
        <v>223228571</v>
      </c>
      <c r="F11" s="41">
        <v>223228571</v>
      </c>
      <c r="G11" s="31">
        <v>223225305</v>
      </c>
      <c r="H11" s="453">
        <f t="shared" si="0"/>
        <v>99.99853692563396</v>
      </c>
      <c r="J11" s="150"/>
    </row>
    <row r="12" spans="2:9" ht="35.25" customHeight="1">
      <c r="B12" s="454" t="s">
        <v>507</v>
      </c>
      <c r="C12" s="148" t="s">
        <v>508</v>
      </c>
      <c r="D12" s="31">
        <v>232</v>
      </c>
      <c r="E12" s="31">
        <v>232</v>
      </c>
      <c r="F12" s="31">
        <v>232</v>
      </c>
      <c r="G12" s="41">
        <v>241</v>
      </c>
      <c r="H12" s="453">
        <f t="shared" si="0"/>
        <v>103.87931034482759</v>
      </c>
      <c r="I12" s="446"/>
    </row>
    <row r="13" spans="2:9" ht="35.25" customHeight="1">
      <c r="B13" s="454" t="s">
        <v>509</v>
      </c>
      <c r="C13" s="447" t="s">
        <v>510</v>
      </c>
      <c r="D13" s="31">
        <v>210</v>
      </c>
      <c r="E13" s="31">
        <v>210</v>
      </c>
      <c r="F13" s="31">
        <v>210</v>
      </c>
      <c r="G13" s="41">
        <v>209</v>
      </c>
      <c r="H13" s="453">
        <f t="shared" si="0"/>
        <v>99.52380952380952</v>
      </c>
      <c r="I13" s="446"/>
    </row>
    <row r="14" spans="2:9" ht="35.25" customHeight="1">
      <c r="B14" s="454" t="s">
        <v>511</v>
      </c>
      <c r="C14" s="447" t="s">
        <v>512</v>
      </c>
      <c r="D14" s="31">
        <v>22</v>
      </c>
      <c r="E14" s="31">
        <v>22</v>
      </c>
      <c r="F14" s="31">
        <v>22</v>
      </c>
      <c r="G14" s="41">
        <v>32</v>
      </c>
      <c r="H14" s="453">
        <f t="shared" si="0"/>
        <v>145.45454545454547</v>
      </c>
      <c r="I14" s="446"/>
    </row>
    <row r="15" spans="2:8" ht="35.25" customHeight="1">
      <c r="B15" s="454" t="s">
        <v>513</v>
      </c>
      <c r="C15" s="151" t="s">
        <v>514</v>
      </c>
      <c r="D15" s="31"/>
      <c r="E15" s="31"/>
      <c r="F15" s="31"/>
      <c r="G15" s="31"/>
      <c r="H15" s="453"/>
    </row>
    <row r="16" spans="2:8" ht="35.25" customHeight="1">
      <c r="B16" s="454" t="s">
        <v>515</v>
      </c>
      <c r="C16" s="151" t="s">
        <v>516</v>
      </c>
      <c r="D16" s="43"/>
      <c r="E16" s="43"/>
      <c r="F16" s="31"/>
      <c r="G16" s="31"/>
      <c r="H16" s="453"/>
    </row>
    <row r="17" spans="2:8" ht="35.25" customHeight="1">
      <c r="B17" s="454" t="s">
        <v>517</v>
      </c>
      <c r="C17" s="151" t="s">
        <v>518</v>
      </c>
      <c r="D17" s="43"/>
      <c r="E17" s="43"/>
      <c r="F17" s="31"/>
      <c r="G17" s="31"/>
      <c r="H17" s="453"/>
    </row>
    <row r="18" spans="2:8" ht="35.25" customHeight="1">
      <c r="B18" s="454" t="s">
        <v>519</v>
      </c>
      <c r="C18" s="151" t="s">
        <v>520</v>
      </c>
      <c r="D18" s="43"/>
      <c r="E18" s="43"/>
      <c r="F18" s="31"/>
      <c r="G18" s="31"/>
      <c r="H18" s="453"/>
    </row>
    <row r="19" spans="2:8" ht="35.25" customHeight="1">
      <c r="B19" s="454" t="s">
        <v>521</v>
      </c>
      <c r="C19" s="148" t="s">
        <v>522</v>
      </c>
      <c r="D19" s="43"/>
      <c r="E19" s="43"/>
      <c r="F19" s="31"/>
      <c r="G19" s="31"/>
      <c r="H19" s="453"/>
    </row>
    <row r="20" spans="2:8" ht="35.25" customHeight="1">
      <c r="B20" s="454" t="s">
        <v>523</v>
      </c>
      <c r="C20" s="148" t="s">
        <v>524</v>
      </c>
      <c r="D20" s="31"/>
      <c r="E20" s="31"/>
      <c r="F20" s="31"/>
      <c r="G20" s="31"/>
      <c r="H20" s="453"/>
    </row>
    <row r="21" spans="2:8" ht="35.25" customHeight="1">
      <c r="B21" s="454" t="s">
        <v>525</v>
      </c>
      <c r="C21" s="148" t="s">
        <v>526</v>
      </c>
      <c r="D21" s="31"/>
      <c r="E21" s="31"/>
      <c r="F21" s="31"/>
      <c r="G21" s="31"/>
      <c r="H21" s="453"/>
    </row>
    <row r="22" spans="2:8" ht="35.25" customHeight="1">
      <c r="B22" s="454" t="s">
        <v>527</v>
      </c>
      <c r="C22" s="151" t="s">
        <v>528</v>
      </c>
      <c r="D22" s="31"/>
      <c r="E22" s="31"/>
      <c r="F22" s="31"/>
      <c r="G22" s="31"/>
      <c r="H22" s="453"/>
    </row>
    <row r="23" spans="2:8" ht="35.25" customHeight="1">
      <c r="B23" s="454" t="s">
        <v>529</v>
      </c>
      <c r="C23" s="148" t="s">
        <v>530</v>
      </c>
      <c r="D23" s="31"/>
      <c r="E23" s="31"/>
      <c r="F23" s="31"/>
      <c r="G23" s="31"/>
      <c r="H23" s="453"/>
    </row>
    <row r="24" spans="2:8" ht="35.25" customHeight="1">
      <c r="B24" s="454" t="s">
        <v>531</v>
      </c>
      <c r="C24" s="148" t="s">
        <v>532</v>
      </c>
      <c r="D24" s="31"/>
      <c r="E24" s="31"/>
      <c r="F24" s="31"/>
      <c r="G24" s="31"/>
      <c r="H24" s="453"/>
    </row>
    <row r="25" spans="2:8" ht="35.25" customHeight="1">
      <c r="B25" s="454" t="s">
        <v>533</v>
      </c>
      <c r="C25" s="148" t="s">
        <v>536</v>
      </c>
      <c r="D25" s="31">
        <v>341413.9</v>
      </c>
      <c r="E25" s="31">
        <v>341772</v>
      </c>
      <c r="F25" s="31">
        <v>341772</v>
      </c>
      <c r="G25" s="41">
        <v>238994</v>
      </c>
      <c r="H25" s="453">
        <f>G25/F25*100</f>
        <v>69.92790515314303</v>
      </c>
    </row>
    <row r="26" spans="2:10" ht="35.25" customHeight="1">
      <c r="B26" s="454" t="s">
        <v>534</v>
      </c>
      <c r="C26" s="148" t="s">
        <v>538</v>
      </c>
      <c r="D26" s="31">
        <v>3</v>
      </c>
      <c r="E26" s="31">
        <v>3</v>
      </c>
      <c r="F26" s="31">
        <v>3</v>
      </c>
      <c r="G26" s="31">
        <v>3</v>
      </c>
      <c r="H26" s="453">
        <f>G26/F26*100</f>
        <v>100</v>
      </c>
      <c r="J26" s="333"/>
    </row>
    <row r="27" spans="2:8" ht="35.25" customHeight="1">
      <c r="B27" s="454" t="s">
        <v>535</v>
      </c>
      <c r="C27" s="148" t="s">
        <v>850</v>
      </c>
      <c r="D27" s="31"/>
      <c r="E27" s="31"/>
      <c r="F27" s="31"/>
      <c r="G27" s="31"/>
      <c r="H27" s="453"/>
    </row>
    <row r="28" spans="2:8" ht="35.25" customHeight="1">
      <c r="B28" s="454" t="s">
        <v>537</v>
      </c>
      <c r="C28" s="148" t="s">
        <v>851</v>
      </c>
      <c r="D28" s="31"/>
      <c r="E28" s="31"/>
      <c r="F28" s="31"/>
      <c r="G28" s="31"/>
      <c r="H28" s="453"/>
    </row>
    <row r="29" spans="2:8" ht="35.25" customHeight="1">
      <c r="B29" s="454" t="s">
        <v>539</v>
      </c>
      <c r="C29" s="148" t="s">
        <v>540</v>
      </c>
      <c r="D29" s="41">
        <v>7200505</v>
      </c>
      <c r="E29" s="31">
        <v>7200000</v>
      </c>
      <c r="F29" s="31">
        <v>7200000</v>
      </c>
      <c r="G29" s="31">
        <v>7190119</v>
      </c>
      <c r="H29" s="453">
        <f aca="true" t="shared" si="1" ref="H29:H35">G29/F29*100</f>
        <v>99.86276388888888</v>
      </c>
    </row>
    <row r="30" spans="2:10" ht="35.25" customHeight="1">
      <c r="B30" s="454" t="s">
        <v>541</v>
      </c>
      <c r="C30" s="148" t="s">
        <v>542</v>
      </c>
      <c r="D30" s="41">
        <f>560202+3451.89</f>
        <v>563653.89</v>
      </c>
      <c r="E30" s="31">
        <v>690000</v>
      </c>
      <c r="F30" s="31">
        <v>690000</v>
      </c>
      <c r="G30" s="31">
        <v>275351</v>
      </c>
      <c r="H30" s="453">
        <f t="shared" si="1"/>
        <v>39.90594202898551</v>
      </c>
      <c r="J30" s="333"/>
    </row>
    <row r="31" spans="2:9" s="66" customFormat="1" ht="35.25" customHeight="1">
      <c r="B31" s="454" t="s">
        <v>543</v>
      </c>
      <c r="C31" s="148" t="s">
        <v>544</v>
      </c>
      <c r="D31" s="41">
        <f>3500+1200+57906</f>
        <v>62606</v>
      </c>
      <c r="E31" s="31">
        <v>100000</v>
      </c>
      <c r="F31" s="31">
        <v>100000</v>
      </c>
      <c r="G31" s="31">
        <v>40550</v>
      </c>
      <c r="H31" s="453">
        <f>G31/F31*100</f>
        <v>40.550000000000004</v>
      </c>
      <c r="I31" s="153"/>
    </row>
    <row r="32" spans="2:8" ht="35.25" customHeight="1">
      <c r="B32" s="454" t="s">
        <v>545</v>
      </c>
      <c r="C32" s="148" t="s">
        <v>546</v>
      </c>
      <c r="D32" s="41">
        <v>313106.83</v>
      </c>
      <c r="E32" s="31"/>
      <c r="F32" s="31"/>
      <c r="G32" s="31">
        <v>264048</v>
      </c>
      <c r="H32" s="453"/>
    </row>
    <row r="33" spans="2:9" s="353" customFormat="1" ht="35.25" customHeight="1">
      <c r="B33" s="454" t="s">
        <v>547</v>
      </c>
      <c r="C33" s="148" t="s">
        <v>548</v>
      </c>
      <c r="D33" s="41">
        <v>5</v>
      </c>
      <c r="E33" s="41"/>
      <c r="F33" s="31"/>
      <c r="G33" s="31">
        <v>1</v>
      </c>
      <c r="H33" s="453"/>
      <c r="I33" s="352"/>
    </row>
    <row r="34" spans="2:8" ht="35.25" customHeight="1">
      <c r="B34" s="454" t="s">
        <v>549</v>
      </c>
      <c r="C34" s="148" t="s">
        <v>550</v>
      </c>
      <c r="D34" s="41">
        <v>30520.95</v>
      </c>
      <c r="E34" s="31">
        <v>528000</v>
      </c>
      <c r="F34" s="31">
        <v>528000</v>
      </c>
      <c r="G34" s="31">
        <v>836574</v>
      </c>
      <c r="H34" s="453">
        <f t="shared" si="1"/>
        <v>158.44204545454545</v>
      </c>
    </row>
    <row r="35" spans="2:9" s="353" customFormat="1" ht="35.25" customHeight="1">
      <c r="B35" s="454" t="s">
        <v>551</v>
      </c>
      <c r="C35" s="148" t="s">
        <v>548</v>
      </c>
      <c r="D35" s="41">
        <v>20</v>
      </c>
      <c r="E35" s="31">
        <v>12</v>
      </c>
      <c r="F35" s="31">
        <v>12</v>
      </c>
      <c r="G35" s="41">
        <v>15</v>
      </c>
      <c r="H35" s="453">
        <f t="shared" si="1"/>
        <v>125</v>
      </c>
      <c r="I35" s="352"/>
    </row>
    <row r="36" spans="2:8" ht="35.25" customHeight="1">
      <c r="B36" s="454" t="s">
        <v>552</v>
      </c>
      <c r="C36" s="148" t="s">
        <v>553</v>
      </c>
      <c r="D36" s="41"/>
      <c r="E36" s="31"/>
      <c r="F36" s="31"/>
      <c r="G36" s="31"/>
      <c r="H36" s="453"/>
    </row>
    <row r="37" spans="2:8" ht="35.25" customHeight="1">
      <c r="B37" s="454" t="s">
        <v>554</v>
      </c>
      <c r="C37" s="148" t="s">
        <v>555</v>
      </c>
      <c r="D37" s="41">
        <f>77656.23+15600+937921.84</f>
        <v>1031178.07</v>
      </c>
      <c r="E37" s="31">
        <v>1200000</v>
      </c>
      <c r="F37" s="31">
        <v>1200000</v>
      </c>
      <c r="G37" s="31">
        <v>1964230</v>
      </c>
      <c r="H37" s="453">
        <f>G37/F37*100</f>
        <v>163.68583333333333</v>
      </c>
    </row>
    <row r="38" spans="2:8" ht="35.25" customHeight="1">
      <c r="B38" s="454" t="s">
        <v>556</v>
      </c>
      <c r="C38" s="148" t="s">
        <v>557</v>
      </c>
      <c r="D38" s="41"/>
      <c r="E38" s="31"/>
      <c r="F38" s="31"/>
      <c r="G38" s="31"/>
      <c r="H38" s="455"/>
    </row>
    <row r="39" spans="2:8" ht="35.25" customHeight="1">
      <c r="B39" s="454" t="s">
        <v>558</v>
      </c>
      <c r="C39" s="148" t="s">
        <v>559</v>
      </c>
      <c r="D39" s="41">
        <f>117096.5+480000+246428.67</f>
        <v>843525.17</v>
      </c>
      <c r="E39" s="31">
        <v>200000</v>
      </c>
      <c r="F39" s="31">
        <v>200000</v>
      </c>
      <c r="G39" s="31">
        <v>628929</v>
      </c>
      <c r="H39" s="455">
        <f>G39/F39*100</f>
        <v>314.4645</v>
      </c>
    </row>
    <row r="40" spans="2:8" ht="35.25" customHeight="1">
      <c r="B40" s="454" t="s">
        <v>560</v>
      </c>
      <c r="C40" s="148" t="s">
        <v>561</v>
      </c>
      <c r="D40" s="41">
        <v>11053776.72</v>
      </c>
      <c r="E40" s="31">
        <v>10775110</v>
      </c>
      <c r="F40" s="31">
        <v>10775110</v>
      </c>
      <c r="G40" s="31">
        <v>11007332</v>
      </c>
      <c r="H40" s="455">
        <f>G40/F40*100</f>
        <v>102.15517057366468</v>
      </c>
    </row>
    <row r="41" spans="2:9" s="353" customFormat="1" ht="35.25" customHeight="1" thickBot="1">
      <c r="B41" s="456" t="s">
        <v>562</v>
      </c>
      <c r="C41" s="457" t="s">
        <v>548</v>
      </c>
      <c r="D41" s="458">
        <v>238</v>
      </c>
      <c r="E41" s="458">
        <v>232</v>
      </c>
      <c r="F41" s="458">
        <v>232</v>
      </c>
      <c r="G41" s="458">
        <v>237</v>
      </c>
      <c r="H41" s="459">
        <f>G41/F41*100</f>
        <v>102.15517241379311</v>
      </c>
      <c r="I41" s="352"/>
    </row>
    <row r="42" spans="2:8" ht="15">
      <c r="B42" s="40"/>
      <c r="C42" s="156"/>
      <c r="D42" s="157"/>
      <c r="E42" s="156"/>
      <c r="F42" s="158"/>
      <c r="G42" s="158"/>
      <c r="H42" s="40"/>
    </row>
    <row r="43" spans="2:8" ht="15">
      <c r="B43" s="40"/>
      <c r="C43" s="156" t="s">
        <v>563</v>
      </c>
      <c r="D43" s="157"/>
      <c r="E43" s="156"/>
      <c r="F43" s="40"/>
      <c r="G43" s="158"/>
      <c r="H43" s="40"/>
    </row>
    <row r="44" spans="2:8" ht="27" customHeight="1">
      <c r="B44" s="40"/>
      <c r="C44" s="535" t="s">
        <v>564</v>
      </c>
      <c r="D44" s="535"/>
      <c r="E44" s="535"/>
      <c r="F44" s="535"/>
      <c r="G44" s="40"/>
      <c r="H44" s="40"/>
    </row>
    <row r="45" spans="2:8" ht="15">
      <c r="B45" s="40"/>
      <c r="C45" s="156"/>
      <c r="D45" s="157"/>
      <c r="E45" s="156"/>
      <c r="F45" s="40"/>
      <c r="G45" s="40"/>
      <c r="H45" s="40"/>
    </row>
    <row r="46" spans="2:8" ht="15" customHeight="1">
      <c r="B46" s="535" t="str">
        <f>'Биланс успеха'!B89</f>
        <v>Датум: 29.jaнуар 2021. године</v>
      </c>
      <c r="C46" s="535"/>
      <c r="D46" s="4"/>
      <c r="E46" s="538" t="s">
        <v>565</v>
      </c>
      <c r="F46" s="538"/>
      <c r="G46" s="538"/>
      <c r="H46" s="538"/>
    </row>
    <row r="47" ht="24" customHeight="1">
      <c r="D47" s="140" t="s">
        <v>493</v>
      </c>
    </row>
    <row r="48" spans="2:8" ht="15">
      <c r="B48" s="40"/>
      <c r="C48" s="156"/>
      <c r="D48" s="157"/>
      <c r="E48" s="156"/>
      <c r="F48" s="40"/>
      <c r="G48" s="40"/>
      <c r="H48" s="40"/>
    </row>
    <row r="49" spans="2:8" ht="15">
      <c r="B49" s="40"/>
      <c r="F49" s="40"/>
      <c r="G49" s="40"/>
      <c r="H49" s="40"/>
    </row>
    <row r="50" spans="2:8" ht="15">
      <c r="B50" s="40"/>
      <c r="F50" s="40"/>
      <c r="G50" s="40"/>
      <c r="H50" s="40"/>
    </row>
    <row r="51" spans="2:8" ht="15">
      <c r="B51" s="40"/>
      <c r="F51" s="40"/>
      <c r="G51" s="40"/>
      <c r="H51" s="40"/>
    </row>
    <row r="52" spans="2:8" ht="15">
      <c r="B52" s="40"/>
      <c r="C52" s="156"/>
      <c r="D52" s="157"/>
      <c r="E52" s="156"/>
      <c r="F52" s="40"/>
      <c r="G52" s="40"/>
      <c r="H52" s="40"/>
    </row>
    <row r="53" spans="2:8" ht="15">
      <c r="B53" s="40"/>
      <c r="C53" s="156"/>
      <c r="D53" s="157"/>
      <c r="E53" s="156"/>
      <c r="F53" s="40"/>
      <c r="G53" s="40"/>
      <c r="H53" s="40"/>
    </row>
    <row r="54" spans="2:8" ht="15">
      <c r="B54" s="40"/>
      <c r="C54" s="156"/>
      <c r="D54" s="157"/>
      <c r="E54" s="156"/>
      <c r="F54" s="40"/>
      <c r="G54" s="40"/>
      <c r="H54" s="40"/>
    </row>
    <row r="55" spans="2:8" ht="15">
      <c r="B55" s="40"/>
      <c r="C55" s="156"/>
      <c r="D55" s="157"/>
      <c r="E55" s="156"/>
      <c r="F55" s="40"/>
      <c r="G55" s="40"/>
      <c r="H55" s="40"/>
    </row>
    <row r="56" spans="2:8" ht="15">
      <c r="B56" s="40"/>
      <c r="C56" s="156"/>
      <c r="D56" s="157"/>
      <c r="E56" s="156"/>
      <c r="F56" s="40"/>
      <c r="G56" s="40"/>
      <c r="H56" s="40"/>
    </row>
    <row r="57" spans="2:8" ht="15">
      <c r="B57" s="40"/>
      <c r="C57" s="156"/>
      <c r="D57" s="157"/>
      <c r="E57" s="156"/>
      <c r="F57" s="40"/>
      <c r="G57" s="40"/>
      <c r="H57" s="40"/>
    </row>
    <row r="58" spans="2:8" ht="15">
      <c r="B58" s="40"/>
      <c r="F58" s="40"/>
      <c r="G58" s="40"/>
      <c r="H58" s="40"/>
    </row>
    <row r="59" spans="2:8" ht="15">
      <c r="B59" s="40"/>
      <c r="F59" s="40"/>
      <c r="G59" s="40"/>
      <c r="H59" s="40"/>
    </row>
    <row r="60" spans="2:8" ht="15">
      <c r="B60" s="40"/>
      <c r="F60" s="40"/>
      <c r="G60" s="40"/>
      <c r="H60" s="40"/>
    </row>
    <row r="61" spans="2:8" ht="15">
      <c r="B61" s="40"/>
      <c r="C61" s="156"/>
      <c r="D61" s="157"/>
      <c r="E61" s="156"/>
      <c r="F61" s="40"/>
      <c r="G61" s="40"/>
      <c r="H61" s="40"/>
    </row>
    <row r="62" spans="2:8" ht="15">
      <c r="B62" s="40"/>
      <c r="C62" s="156"/>
      <c r="D62" s="157"/>
      <c r="E62" s="156"/>
      <c r="F62" s="40"/>
      <c r="G62" s="40"/>
      <c r="H62" s="40"/>
    </row>
    <row r="63" spans="2:8" ht="15">
      <c r="B63" s="40"/>
      <c r="C63" s="156"/>
      <c r="D63" s="157"/>
      <c r="E63" s="156"/>
      <c r="F63" s="40"/>
      <c r="G63" s="40"/>
      <c r="H63" s="40"/>
    </row>
    <row r="64" spans="2:8" ht="15">
      <c r="B64" s="40"/>
      <c r="C64" s="156"/>
      <c r="D64" s="157"/>
      <c r="E64" s="156"/>
      <c r="F64" s="40"/>
      <c r="G64" s="40"/>
      <c r="H64" s="40"/>
    </row>
  </sheetData>
  <sheetProtection selectLockedCells="1" selectUnlockedCells="1"/>
  <mergeCells count="23">
    <mergeCell ref="B46:C46"/>
    <mergeCell ref="E46:H46"/>
    <mergeCell ref="O7:O8"/>
    <mergeCell ref="P7:P8"/>
    <mergeCell ref="Q7:Q8"/>
    <mergeCell ref="R7:R8"/>
    <mergeCell ref="S7:S8"/>
    <mergeCell ref="C44:F44"/>
    <mergeCell ref="I7:I8"/>
    <mergeCell ref="J7:J8"/>
    <mergeCell ref="K7:K8"/>
    <mergeCell ref="L7:L8"/>
    <mergeCell ref="M7:M8"/>
    <mergeCell ref="N7:N8"/>
    <mergeCell ref="B2:C2"/>
    <mergeCell ref="B3:C3"/>
    <mergeCell ref="B5:H5"/>
    <mergeCell ref="B7:B8"/>
    <mergeCell ref="C7:C8"/>
    <mergeCell ref="D7:D8"/>
    <mergeCell ref="E7:E8"/>
    <mergeCell ref="F7:G7"/>
    <mergeCell ref="H7:H8"/>
  </mergeCells>
  <printOptions/>
  <pageMargins left="0.75" right="0.75" top="1" bottom="1" header="0.5118055555555555" footer="0.5118055555555555"/>
  <pageSetup fitToHeight="1" fitToWidth="1" horizontalDpi="600" verticalDpi="600" orientation="portrait" scale="44"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B2:R40"/>
  <sheetViews>
    <sheetView zoomScale="75" zoomScaleNormal="75" zoomScaleSheetLayoutView="86" zoomScalePageLayoutView="0" workbookViewId="0" topLeftCell="A1">
      <selection activeCell="D14" sqref="D14"/>
    </sheetView>
  </sheetViews>
  <sheetFormatPr defaultColWidth="9.140625" defaultRowHeight="12.75"/>
  <cols>
    <col min="1" max="1" width="7.7109375" style="4" customWidth="1"/>
    <col min="2" max="2" width="9.140625" style="4" customWidth="1"/>
    <col min="3" max="3" width="58.7109375" style="4" customWidth="1"/>
    <col min="4" max="4" width="41.7109375" style="4" customWidth="1"/>
    <col min="5" max="5" width="43.57421875" style="4" customWidth="1"/>
    <col min="6" max="6" width="35.00390625" style="4" customWidth="1"/>
    <col min="7" max="7" width="14.7109375" style="4" customWidth="1"/>
    <col min="8" max="8" width="15.8515625" style="4" customWidth="1"/>
    <col min="9" max="9" width="12.28125" style="4" customWidth="1"/>
    <col min="10" max="10" width="13.421875" style="4" customWidth="1"/>
    <col min="11" max="11" width="11.28125" style="4" customWidth="1"/>
    <col min="12" max="12" width="12.421875" style="4" customWidth="1"/>
    <col min="13" max="13" width="14.421875" style="4" customWidth="1"/>
    <col min="14" max="14" width="15.140625" style="4" customWidth="1"/>
    <col min="15" max="15" width="11.28125" style="4" customWidth="1"/>
    <col min="16" max="16" width="13.140625" style="4" customWidth="1"/>
    <col min="17" max="17" width="13.00390625" style="4" customWidth="1"/>
    <col min="18" max="18" width="14.140625" style="4" customWidth="1"/>
    <col min="19" max="19" width="26.57421875" style="4" customWidth="1"/>
    <col min="20" max="16384" width="9.140625" style="4" customWidth="1"/>
  </cols>
  <sheetData>
    <row r="2" ht="15.75">
      <c r="F2" s="129" t="s">
        <v>566</v>
      </c>
    </row>
    <row r="3" spans="2:3" s="9" customFormat="1" ht="15.75">
      <c r="B3" s="9" t="s">
        <v>1</v>
      </c>
      <c r="C3" s="4" t="s">
        <v>2</v>
      </c>
    </row>
    <row r="4" spans="2:3" s="9" customFormat="1" ht="15.75">
      <c r="B4" s="9" t="s">
        <v>3</v>
      </c>
      <c r="C4" s="12" t="s">
        <v>4</v>
      </c>
    </row>
    <row r="7" spans="2:8" ht="18">
      <c r="B7" s="539" t="s">
        <v>567</v>
      </c>
      <c r="C7" s="539"/>
      <c r="D7" s="539"/>
      <c r="E7" s="539"/>
      <c r="F7" s="539"/>
      <c r="G7" s="159"/>
      <c r="H7" s="159"/>
    </row>
    <row r="8" spans="3:7" ht="16.5" customHeight="1">
      <c r="C8" s="160"/>
      <c r="D8" s="160"/>
      <c r="E8" s="160"/>
      <c r="F8" s="160"/>
      <c r="G8" s="9"/>
    </row>
    <row r="9" spans="2:18" ht="25.5" customHeight="1">
      <c r="B9" s="507" t="s">
        <v>499</v>
      </c>
      <c r="C9" s="508" t="s">
        <v>568</v>
      </c>
      <c r="D9" s="508" t="s">
        <v>569</v>
      </c>
      <c r="E9" s="508" t="s">
        <v>570</v>
      </c>
      <c r="F9" s="510" t="s">
        <v>571</v>
      </c>
      <c r="G9" s="161"/>
      <c r="H9" s="161"/>
      <c r="I9" s="537"/>
      <c r="J9" s="534"/>
      <c r="K9" s="537"/>
      <c r="L9" s="534"/>
      <c r="M9" s="537"/>
      <c r="N9" s="534"/>
      <c r="O9" s="537"/>
      <c r="P9" s="534"/>
      <c r="Q9" s="534"/>
      <c r="R9" s="534"/>
    </row>
    <row r="10" spans="2:18" ht="36.75" customHeight="1">
      <c r="B10" s="507"/>
      <c r="C10" s="508"/>
      <c r="D10" s="508"/>
      <c r="E10" s="508"/>
      <c r="F10" s="510"/>
      <c r="G10" s="162"/>
      <c r="H10" s="161"/>
      <c r="I10" s="537"/>
      <c r="J10" s="537"/>
      <c r="K10" s="537"/>
      <c r="L10" s="537"/>
      <c r="M10" s="537"/>
      <c r="N10" s="534"/>
      <c r="O10" s="537"/>
      <c r="P10" s="534"/>
      <c r="Q10" s="534"/>
      <c r="R10" s="534"/>
    </row>
    <row r="11" spans="2:18" s="122" customFormat="1" ht="36.75" customHeight="1">
      <c r="B11" s="163"/>
      <c r="C11" s="164" t="s">
        <v>836</v>
      </c>
      <c r="D11" s="165">
        <v>210</v>
      </c>
      <c r="E11" s="165">
        <v>22</v>
      </c>
      <c r="F11" s="166"/>
      <c r="G11" s="167"/>
      <c r="H11" s="167"/>
      <c r="I11" s="168"/>
      <c r="J11" s="168"/>
      <c r="K11" s="168"/>
      <c r="L11" s="168"/>
      <c r="M11" s="168"/>
      <c r="N11" s="121"/>
      <c r="O11" s="168"/>
      <c r="P11" s="121"/>
      <c r="Q11" s="121"/>
      <c r="R11" s="121"/>
    </row>
    <row r="12" spans="2:6" s="122" customFormat="1" ht="18">
      <c r="B12" s="169"/>
      <c r="C12" s="170" t="s">
        <v>572</v>
      </c>
      <c r="D12" s="171">
        <v>1</v>
      </c>
      <c r="E12" s="172"/>
      <c r="F12" s="173"/>
    </row>
    <row r="13" spans="2:6" s="122" customFormat="1" ht="18">
      <c r="B13" s="169"/>
      <c r="C13" s="174" t="s">
        <v>852</v>
      </c>
      <c r="D13" s="172"/>
      <c r="E13" s="172"/>
      <c r="F13" s="173"/>
    </row>
    <row r="14" spans="2:6" s="122" customFormat="1" ht="18">
      <c r="B14" s="169"/>
      <c r="C14" s="174"/>
      <c r="D14" s="172"/>
      <c r="E14" s="172"/>
      <c r="F14" s="173"/>
    </row>
    <row r="15" spans="2:6" s="122" customFormat="1" ht="18">
      <c r="B15" s="169"/>
      <c r="C15" s="174"/>
      <c r="D15" s="172"/>
      <c r="E15" s="172"/>
      <c r="F15" s="173"/>
    </row>
    <row r="16" spans="2:6" s="122" customFormat="1" ht="18">
      <c r="B16" s="169"/>
      <c r="C16" s="174"/>
      <c r="D16" s="172"/>
      <c r="E16" s="172"/>
      <c r="F16" s="173"/>
    </row>
    <row r="17" spans="2:6" s="122" customFormat="1" ht="17.25" customHeight="1">
      <c r="B17" s="175"/>
      <c r="C17" s="174"/>
      <c r="D17" s="172"/>
      <c r="E17" s="172"/>
      <c r="F17" s="173"/>
    </row>
    <row r="18" spans="2:6" s="122" customFormat="1" ht="17.25" customHeight="1">
      <c r="B18" s="175"/>
      <c r="C18" s="174"/>
      <c r="D18" s="172"/>
      <c r="E18" s="172"/>
      <c r="F18" s="173"/>
    </row>
    <row r="19" spans="2:6" s="122" customFormat="1" ht="17.25" customHeight="1">
      <c r="B19" s="175"/>
      <c r="C19" s="174"/>
      <c r="D19" s="172"/>
      <c r="E19" s="172"/>
      <c r="F19" s="173"/>
    </row>
    <row r="20" spans="2:6" s="122" customFormat="1" ht="18">
      <c r="B20" s="169"/>
      <c r="C20" s="170" t="s">
        <v>573</v>
      </c>
      <c r="D20" s="171"/>
      <c r="E20" s="172"/>
      <c r="F20" s="173"/>
    </row>
    <row r="21" spans="2:6" s="122" customFormat="1" ht="42.75" customHeight="1">
      <c r="B21" s="169"/>
      <c r="C21" s="35"/>
      <c r="D21" s="172"/>
      <c r="E21" s="172"/>
      <c r="F21" s="173"/>
    </row>
    <row r="22" spans="2:6" s="122" customFormat="1" ht="18">
      <c r="B22" s="169"/>
      <c r="C22" s="35"/>
      <c r="D22" s="172"/>
      <c r="E22" s="176"/>
      <c r="F22" s="173"/>
    </row>
    <row r="23" spans="2:6" s="122" customFormat="1" ht="18">
      <c r="B23" s="169"/>
      <c r="C23" s="35"/>
      <c r="D23" s="172"/>
      <c r="E23" s="176"/>
      <c r="F23" s="173"/>
    </row>
    <row r="24" spans="2:6" s="122" customFormat="1" ht="18">
      <c r="B24" s="169"/>
      <c r="C24" s="35"/>
      <c r="D24" s="172"/>
      <c r="E24" s="176"/>
      <c r="F24" s="173"/>
    </row>
    <row r="25" spans="2:6" s="122" customFormat="1" ht="18">
      <c r="B25" s="169"/>
      <c r="C25" s="35"/>
      <c r="D25" s="172"/>
      <c r="E25" s="176"/>
      <c r="F25" s="173"/>
    </row>
    <row r="26" spans="2:6" s="122" customFormat="1" ht="18">
      <c r="B26" s="169"/>
      <c r="C26" s="35"/>
      <c r="D26" s="172"/>
      <c r="E26" s="176"/>
      <c r="F26" s="173"/>
    </row>
    <row r="27" spans="2:6" s="122" customFormat="1" ht="18">
      <c r="B27" s="169"/>
      <c r="C27" s="35"/>
      <c r="D27" s="172"/>
      <c r="E27" s="172"/>
      <c r="F27" s="173"/>
    </row>
    <row r="28" spans="2:6" s="122" customFormat="1" ht="18">
      <c r="B28" s="169"/>
      <c r="C28" s="35"/>
      <c r="D28" s="172"/>
      <c r="E28" s="172"/>
      <c r="F28" s="173"/>
    </row>
    <row r="29" spans="2:6" s="122" customFormat="1" ht="18">
      <c r="B29" s="169"/>
      <c r="C29" s="35"/>
      <c r="D29" s="172"/>
      <c r="E29" s="172"/>
      <c r="F29" s="173"/>
    </row>
    <row r="30" spans="2:6" s="122" customFormat="1" ht="18">
      <c r="B30" s="169"/>
      <c r="C30" s="35"/>
      <c r="D30" s="172"/>
      <c r="E30" s="172"/>
      <c r="F30" s="173"/>
    </row>
    <row r="31" spans="2:6" s="122" customFormat="1" ht="18">
      <c r="B31" s="169"/>
      <c r="C31" s="35"/>
      <c r="D31" s="172"/>
      <c r="E31" s="172"/>
      <c r="F31" s="173"/>
    </row>
    <row r="32" spans="2:6" s="159" customFormat="1" ht="36.75" customHeight="1">
      <c r="B32" s="177"/>
      <c r="C32" s="178" t="s">
        <v>837</v>
      </c>
      <c r="D32" s="179">
        <v>209</v>
      </c>
      <c r="E32" s="179">
        <v>22</v>
      </c>
      <c r="F32" s="180"/>
    </row>
    <row r="33" spans="2:3" s="122" customFormat="1" ht="18">
      <c r="B33" s="181"/>
      <c r="C33" s="182"/>
    </row>
    <row r="34" s="122" customFormat="1" ht="18"/>
    <row r="35" s="122" customFormat="1" ht="18">
      <c r="C35" s="122" t="s">
        <v>574</v>
      </c>
    </row>
    <row r="36" s="122" customFormat="1" ht="18">
      <c r="C36" s="122" t="s">
        <v>575</v>
      </c>
    </row>
    <row r="37" s="122" customFormat="1" ht="18"/>
    <row r="38" s="122" customFormat="1" ht="18.75" customHeight="1">
      <c r="E38" s="183"/>
    </row>
    <row r="39" spans="3:7" s="122" customFormat="1" ht="18" customHeight="1">
      <c r="C39" s="184" t="str">
        <f>'Биланс успеха'!B89</f>
        <v>Датум: 29.jaнуар 2021. године</v>
      </c>
      <c r="E39" s="540" t="s">
        <v>576</v>
      </c>
      <c r="F39" s="540"/>
      <c r="G39" s="540"/>
    </row>
    <row r="40" ht="18">
      <c r="D40" s="118" t="s">
        <v>103</v>
      </c>
    </row>
  </sheetData>
  <sheetProtection selectLockedCells="1" selectUnlockedCells="1"/>
  <mergeCells count="17">
    <mergeCell ref="O9:O10"/>
    <mergeCell ref="P9:P10"/>
    <mergeCell ref="Q9:Q10"/>
    <mergeCell ref="R9:R10"/>
    <mergeCell ref="E39:G39"/>
    <mergeCell ref="I9:I10"/>
    <mergeCell ref="J9:J10"/>
    <mergeCell ref="K9:K10"/>
    <mergeCell ref="L9:L10"/>
    <mergeCell ref="M9:M10"/>
    <mergeCell ref="N9:N10"/>
    <mergeCell ref="B7:F7"/>
    <mergeCell ref="B9:B10"/>
    <mergeCell ref="C9:C10"/>
    <mergeCell ref="D9:D10"/>
    <mergeCell ref="E9:E10"/>
    <mergeCell ref="F9:F10"/>
  </mergeCells>
  <printOptions/>
  <pageMargins left="0.4701388888888889" right="0.3798611111111111" top="1" bottom="1" header="0.5118055555555555" footer="0.5118055555555555"/>
  <pageSetup fitToHeight="1" fitToWidth="1" horizontalDpi="600" verticalDpi="600" orientation="landscape" scale="61"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B3:J55"/>
  <sheetViews>
    <sheetView zoomScale="75" zoomScaleNormal="75" zoomScalePageLayoutView="0" workbookViewId="0" topLeftCell="A1">
      <selection activeCell="B31" sqref="B31:G31"/>
    </sheetView>
  </sheetViews>
  <sheetFormatPr defaultColWidth="9.140625" defaultRowHeight="12.75"/>
  <cols>
    <col min="1" max="1" width="19.421875" style="4" customWidth="1"/>
    <col min="2" max="7" width="30.140625" style="4" customWidth="1"/>
    <col min="8" max="8" width="18.8515625" style="4" customWidth="1"/>
    <col min="9" max="9" width="15.57421875" style="4" customWidth="1"/>
    <col min="10" max="16384" width="9.140625" style="4" customWidth="1"/>
  </cols>
  <sheetData>
    <row r="2" ht="17.25" customHeight="1"/>
    <row r="3" spans="2:7" ht="15.75">
      <c r="B3" s="9" t="s">
        <v>1</v>
      </c>
      <c r="C3" s="4" t="s">
        <v>2</v>
      </c>
      <c r="D3" s="9"/>
      <c r="E3" s="9"/>
      <c r="F3" s="9"/>
      <c r="G3" s="129" t="s">
        <v>577</v>
      </c>
    </row>
    <row r="4" spans="2:6" ht="15.75">
      <c r="B4" s="9" t="s">
        <v>3</v>
      </c>
      <c r="C4" s="12" t="s">
        <v>4</v>
      </c>
      <c r="D4" s="9"/>
      <c r="E4" s="9"/>
      <c r="F4" s="9"/>
    </row>
    <row r="7" spans="2:9" ht="22.5" customHeight="1">
      <c r="B7" s="541" t="s">
        <v>578</v>
      </c>
      <c r="C7" s="541"/>
      <c r="D7" s="541"/>
      <c r="E7" s="541"/>
      <c r="F7" s="541"/>
      <c r="G7" s="541"/>
      <c r="H7" s="9"/>
      <c r="I7" s="9"/>
    </row>
    <row r="8" spans="7:9" ht="15.75">
      <c r="G8" s="185"/>
      <c r="H8" s="185"/>
      <c r="I8" s="185"/>
    </row>
    <row r="9" ht="15">
      <c r="G9" s="69" t="s">
        <v>498</v>
      </c>
    </row>
    <row r="10" spans="2:10" s="122" customFormat="1" ht="18" customHeight="1">
      <c r="B10" s="542" t="s">
        <v>842</v>
      </c>
      <c r="C10" s="542"/>
      <c r="D10" s="542"/>
      <c r="E10" s="542"/>
      <c r="F10" s="542"/>
      <c r="G10" s="542"/>
      <c r="J10" s="186"/>
    </row>
    <row r="11" spans="2:7" s="122" customFormat="1" ht="21.75" customHeight="1">
      <c r="B11" s="542"/>
      <c r="C11" s="542"/>
      <c r="D11" s="542"/>
      <c r="E11" s="542"/>
      <c r="F11" s="542"/>
      <c r="G11" s="542"/>
    </row>
    <row r="12" spans="2:7" s="122" customFormat="1" ht="54.75" customHeight="1">
      <c r="B12" s="187" t="s">
        <v>579</v>
      </c>
      <c r="C12" s="36" t="s">
        <v>580</v>
      </c>
      <c r="D12" s="36" t="s">
        <v>581</v>
      </c>
      <c r="E12" s="36" t="s">
        <v>582</v>
      </c>
      <c r="F12" s="36" t="s">
        <v>583</v>
      </c>
      <c r="G12" s="188" t="s">
        <v>584</v>
      </c>
    </row>
    <row r="13" spans="2:7" s="122" customFormat="1" ht="17.25" customHeight="1">
      <c r="B13" s="24"/>
      <c r="C13" s="36">
        <v>1</v>
      </c>
      <c r="D13" s="36">
        <v>2</v>
      </c>
      <c r="E13" s="36">
        <v>3</v>
      </c>
      <c r="F13" s="36" t="s">
        <v>585</v>
      </c>
      <c r="G13" s="188">
        <v>5</v>
      </c>
    </row>
    <row r="14" spans="2:7" s="122" customFormat="1" ht="33" customHeight="1">
      <c r="B14" s="189" t="s">
        <v>586</v>
      </c>
      <c r="C14" s="190"/>
      <c r="D14" s="31"/>
      <c r="E14" s="191"/>
      <c r="F14" s="31"/>
      <c r="G14" s="192"/>
    </row>
    <row r="15" spans="2:7" s="122" customFormat="1" ht="33" customHeight="1">
      <c r="B15" s="193" t="s">
        <v>587</v>
      </c>
      <c r="C15" s="190"/>
      <c r="D15" s="31"/>
      <c r="E15" s="191"/>
      <c r="F15" s="31"/>
      <c r="G15" s="192"/>
    </row>
    <row r="16" spans="2:7" s="122" customFormat="1" ht="33" customHeight="1">
      <c r="B16" s="194" t="s">
        <v>588</v>
      </c>
      <c r="C16" s="195"/>
      <c r="D16" s="155"/>
      <c r="E16" s="196"/>
      <c r="F16" s="155"/>
      <c r="G16" s="197"/>
    </row>
    <row r="17" spans="2:7" s="122" customFormat="1" ht="42.75" customHeight="1">
      <c r="B17" s="198"/>
      <c r="C17" s="199"/>
      <c r="D17" s="200"/>
      <c r="E17" s="40"/>
      <c r="F17" s="201" t="s">
        <v>498</v>
      </c>
      <c r="G17" s="201"/>
    </row>
    <row r="18" spans="2:7" s="122" customFormat="1" ht="33" customHeight="1">
      <c r="B18" s="543" t="s">
        <v>840</v>
      </c>
      <c r="C18" s="543"/>
      <c r="D18" s="543"/>
      <c r="E18" s="543"/>
      <c r="F18" s="543"/>
      <c r="G18" s="202"/>
    </row>
    <row r="19" spans="2:7" s="122" customFormat="1" ht="18">
      <c r="B19" s="203"/>
      <c r="C19" s="36" t="s">
        <v>589</v>
      </c>
      <c r="D19" s="36" t="s">
        <v>590</v>
      </c>
      <c r="E19" s="36" t="s">
        <v>591</v>
      </c>
      <c r="F19" s="204" t="s">
        <v>592</v>
      </c>
      <c r="G19" s="5"/>
    </row>
    <row r="20" spans="2:7" s="122" customFormat="1" ht="33" customHeight="1">
      <c r="B20" s="189" t="s">
        <v>586</v>
      </c>
      <c r="C20" s="31"/>
      <c r="D20" s="31"/>
      <c r="E20" s="31"/>
      <c r="F20" s="154"/>
      <c r="G20" s="4"/>
    </row>
    <row r="21" spans="2:6" ht="33" customHeight="1">
      <c r="B21" s="205" t="s">
        <v>587</v>
      </c>
      <c r="C21" s="191"/>
      <c r="D21" s="191"/>
      <c r="E21" s="206"/>
      <c r="F21" s="207"/>
    </row>
    <row r="22" spans="2:6" ht="33" customHeight="1">
      <c r="B22" s="194" t="s">
        <v>588</v>
      </c>
      <c r="C22" s="196"/>
      <c r="D22" s="208"/>
      <c r="E22" s="209"/>
      <c r="F22" s="210"/>
    </row>
    <row r="23" ht="33" customHeight="1">
      <c r="G23" s="69" t="s">
        <v>498</v>
      </c>
    </row>
    <row r="24" spans="2:7" ht="33" customHeight="1">
      <c r="B24" s="543" t="s">
        <v>841</v>
      </c>
      <c r="C24" s="543"/>
      <c r="D24" s="543"/>
      <c r="E24" s="543"/>
      <c r="F24" s="543"/>
      <c r="G24" s="543"/>
    </row>
    <row r="25" spans="2:7" ht="47.25" customHeight="1">
      <c r="B25" s="189" t="s">
        <v>579</v>
      </c>
      <c r="C25" s="36" t="s">
        <v>580</v>
      </c>
      <c r="D25" s="36" t="s">
        <v>581</v>
      </c>
      <c r="E25" s="36" t="s">
        <v>582</v>
      </c>
      <c r="F25" s="36" t="s">
        <v>583</v>
      </c>
      <c r="G25" s="188" t="s">
        <v>593</v>
      </c>
    </row>
    <row r="26" spans="2:7" ht="17.25" customHeight="1">
      <c r="B26" s="544" t="s">
        <v>586</v>
      </c>
      <c r="C26" s="36">
        <v>1</v>
      </c>
      <c r="D26" s="36">
        <v>2</v>
      </c>
      <c r="E26" s="36">
        <v>3</v>
      </c>
      <c r="F26" s="36" t="s">
        <v>585</v>
      </c>
      <c r="G26" s="188">
        <v>5</v>
      </c>
    </row>
    <row r="27" spans="2:7" ht="33" customHeight="1">
      <c r="B27" s="544"/>
      <c r="C27" s="31"/>
      <c r="D27" s="31"/>
      <c r="E27" s="31"/>
      <c r="F27" s="31"/>
      <c r="G27" s="211"/>
    </row>
    <row r="28" spans="2:7" ht="33" customHeight="1">
      <c r="B28" s="205" t="s">
        <v>587</v>
      </c>
      <c r="C28" s="206"/>
      <c r="D28" s="206"/>
      <c r="E28" s="206"/>
      <c r="F28" s="206"/>
      <c r="G28" s="212"/>
    </row>
    <row r="29" spans="2:7" ht="33" customHeight="1">
      <c r="B29" s="194" t="s">
        <v>588</v>
      </c>
      <c r="C29" s="196"/>
      <c r="D29" s="196"/>
      <c r="E29" s="196"/>
      <c r="F29" s="196"/>
      <c r="G29" s="197"/>
    </row>
    <row r="30" ht="33" customHeight="1">
      <c r="G30" s="69" t="s">
        <v>498</v>
      </c>
    </row>
    <row r="31" spans="2:7" ht="33" customHeight="1">
      <c r="B31" s="543" t="s">
        <v>843</v>
      </c>
      <c r="C31" s="543"/>
      <c r="D31" s="543"/>
      <c r="E31" s="543"/>
      <c r="F31" s="543"/>
      <c r="G31" s="543"/>
    </row>
    <row r="32" spans="2:7" ht="47.25" customHeight="1">
      <c r="B32" s="203" t="s">
        <v>579</v>
      </c>
      <c r="C32" s="36" t="s">
        <v>580</v>
      </c>
      <c r="D32" s="36" t="s">
        <v>581</v>
      </c>
      <c r="E32" s="36" t="s">
        <v>582</v>
      </c>
      <c r="F32" s="36" t="s">
        <v>583</v>
      </c>
      <c r="G32" s="188" t="s">
        <v>594</v>
      </c>
    </row>
    <row r="33" spans="2:7" ht="17.25" customHeight="1">
      <c r="B33" s="544" t="s">
        <v>586</v>
      </c>
      <c r="C33" s="36">
        <v>1</v>
      </c>
      <c r="D33" s="36">
        <v>2</v>
      </c>
      <c r="E33" s="36">
        <v>3</v>
      </c>
      <c r="F33" s="36" t="s">
        <v>585</v>
      </c>
      <c r="G33" s="188">
        <v>5</v>
      </c>
    </row>
    <row r="34" spans="2:7" ht="33" customHeight="1">
      <c r="B34" s="544"/>
      <c r="C34" s="31"/>
      <c r="D34" s="31"/>
      <c r="E34" s="31"/>
      <c r="F34" s="31"/>
      <c r="G34" s="211"/>
    </row>
    <row r="35" spans="2:7" ht="33" customHeight="1">
      <c r="B35" s="193" t="s">
        <v>587</v>
      </c>
      <c r="C35" s="191"/>
      <c r="D35" s="191"/>
      <c r="E35" s="191"/>
      <c r="F35" s="206"/>
      <c r="G35" s="212"/>
    </row>
    <row r="36" spans="2:7" ht="33" customHeight="1">
      <c r="B36" s="213" t="s">
        <v>588</v>
      </c>
      <c r="C36" s="214"/>
      <c r="D36" s="214"/>
      <c r="E36" s="214"/>
      <c r="F36" s="196"/>
      <c r="G36" s="197"/>
    </row>
    <row r="37" ht="33" customHeight="1">
      <c r="G37" s="69" t="s">
        <v>498</v>
      </c>
    </row>
    <row r="38" spans="2:7" ht="33" customHeight="1">
      <c r="B38" s="543" t="s">
        <v>838</v>
      </c>
      <c r="C38" s="543"/>
      <c r="D38" s="543"/>
      <c r="E38" s="543"/>
      <c r="F38" s="543"/>
      <c r="G38" s="543"/>
    </row>
    <row r="39" spans="2:7" ht="43.5" customHeight="1">
      <c r="B39" s="203" t="s">
        <v>579</v>
      </c>
      <c r="C39" s="36" t="s">
        <v>580</v>
      </c>
      <c r="D39" s="36" t="s">
        <v>581</v>
      </c>
      <c r="E39" s="36" t="s">
        <v>582</v>
      </c>
      <c r="F39" s="36" t="s">
        <v>583</v>
      </c>
      <c r="G39" s="188" t="s">
        <v>595</v>
      </c>
    </row>
    <row r="40" spans="2:7" ht="17.25" customHeight="1">
      <c r="B40" s="544" t="s">
        <v>586</v>
      </c>
      <c r="C40" s="36">
        <v>1</v>
      </c>
      <c r="D40" s="36">
        <v>2</v>
      </c>
      <c r="E40" s="36">
        <v>3</v>
      </c>
      <c r="F40" s="36" t="s">
        <v>585</v>
      </c>
      <c r="G40" s="188">
        <v>5</v>
      </c>
    </row>
    <row r="41" spans="2:7" ht="33" customHeight="1">
      <c r="B41" s="544"/>
      <c r="C41" s="31"/>
      <c r="D41" s="31"/>
      <c r="E41" s="31"/>
      <c r="F41" s="31"/>
      <c r="G41" s="211"/>
    </row>
    <row r="42" spans="2:7" ht="33" customHeight="1">
      <c r="B42" s="193" t="s">
        <v>596</v>
      </c>
      <c r="C42" s="206"/>
      <c r="D42" s="206"/>
      <c r="E42" s="206"/>
      <c r="F42" s="206"/>
      <c r="G42" s="212"/>
    </row>
    <row r="43" spans="2:7" ht="33" customHeight="1">
      <c r="B43" s="213" t="s">
        <v>588</v>
      </c>
      <c r="C43" s="196"/>
      <c r="D43" s="196"/>
      <c r="E43" s="196"/>
      <c r="F43" s="196"/>
      <c r="G43" s="197"/>
    </row>
    <row r="44" ht="33" customHeight="1">
      <c r="G44" s="69" t="s">
        <v>498</v>
      </c>
    </row>
    <row r="45" spans="2:7" ht="33" customHeight="1">
      <c r="B45" s="543" t="s">
        <v>838</v>
      </c>
      <c r="C45" s="543"/>
      <c r="D45" s="543"/>
      <c r="E45" s="543"/>
      <c r="F45" s="543"/>
      <c r="G45" s="543"/>
    </row>
    <row r="46" spans="2:7" ht="44.25" customHeight="1">
      <c r="B46" s="203" t="s">
        <v>579</v>
      </c>
      <c r="C46" s="36" t="s">
        <v>580</v>
      </c>
      <c r="D46" s="36" t="s">
        <v>581</v>
      </c>
      <c r="E46" s="36" t="s">
        <v>582</v>
      </c>
      <c r="F46" s="36" t="s">
        <v>583</v>
      </c>
      <c r="G46" s="188" t="s">
        <v>597</v>
      </c>
    </row>
    <row r="47" spans="2:7" ht="17.25" customHeight="1">
      <c r="B47" s="544" t="s">
        <v>586</v>
      </c>
      <c r="C47" s="36">
        <v>1</v>
      </c>
      <c r="D47" s="36">
        <v>2</v>
      </c>
      <c r="E47" s="36">
        <v>3</v>
      </c>
      <c r="F47" s="36" t="s">
        <v>585</v>
      </c>
      <c r="G47" s="188">
        <v>5</v>
      </c>
    </row>
    <row r="48" spans="2:7" ht="33" customHeight="1">
      <c r="B48" s="544"/>
      <c r="C48" s="31"/>
      <c r="D48" s="31"/>
      <c r="E48" s="31"/>
      <c r="F48" s="31"/>
      <c r="G48" s="211"/>
    </row>
    <row r="49" spans="2:7" ht="33" customHeight="1">
      <c r="B49" s="205" t="s">
        <v>587</v>
      </c>
      <c r="C49" s="206"/>
      <c r="D49" s="191"/>
      <c r="E49" s="206"/>
      <c r="F49" s="191"/>
      <c r="G49" s="212"/>
    </row>
    <row r="50" spans="2:7" ht="33" customHeight="1">
      <c r="B50" s="194" t="s">
        <v>588</v>
      </c>
      <c r="C50" s="196"/>
      <c r="D50" s="214"/>
      <c r="E50" s="196"/>
      <c r="F50" s="214"/>
      <c r="G50" s="197"/>
    </row>
    <row r="51" ht="33" customHeight="1">
      <c r="B51" s="215"/>
    </row>
    <row r="52" spans="2:7" ht="18.75" customHeight="1">
      <c r="B52" s="545" t="s">
        <v>598</v>
      </c>
      <c r="C52" s="545"/>
      <c r="D52" s="545"/>
      <c r="E52" s="545"/>
      <c r="F52" s="545"/>
      <c r="G52" s="545"/>
    </row>
    <row r="53" ht="18.75" customHeight="1"/>
    <row r="54" spans="2:6" ht="15">
      <c r="B54" s="4" t="str">
        <f>'Биланс успеха'!B89</f>
        <v>Датум: 29.jaнуар 2021. године</v>
      </c>
      <c r="F54" s="4" t="s">
        <v>599</v>
      </c>
    </row>
    <row r="55" spans="2:7" ht="15" customHeight="1">
      <c r="B55" s="538" t="s">
        <v>493</v>
      </c>
      <c r="C55" s="538"/>
      <c r="D55" s="538"/>
      <c r="E55" s="538"/>
      <c r="F55" s="538"/>
      <c r="G55" s="538"/>
    </row>
  </sheetData>
  <sheetProtection selectLockedCells="1" selectUnlockedCells="1"/>
  <mergeCells count="13">
    <mergeCell ref="B55:G55"/>
    <mergeCell ref="B33:B34"/>
    <mergeCell ref="B38:G38"/>
    <mergeCell ref="B40:B41"/>
    <mergeCell ref="B45:G45"/>
    <mergeCell ref="B47:B48"/>
    <mergeCell ref="B52:G52"/>
    <mergeCell ref="B7:G7"/>
    <mergeCell ref="B10:G11"/>
    <mergeCell ref="B18:F18"/>
    <mergeCell ref="B24:G24"/>
    <mergeCell ref="B26:B27"/>
    <mergeCell ref="B31:G31"/>
  </mergeCells>
  <printOptions/>
  <pageMargins left="0.7" right="0.7" top="0.75" bottom="0.75" header="0.5118055555555555" footer="0.5118055555555555"/>
  <pageSetup fitToHeight="1" fitToWidth="1" horizontalDpi="600" verticalDpi="600" orientation="portrait" scale="45"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B2:R36"/>
  <sheetViews>
    <sheetView zoomScale="70" zoomScaleNormal="70" zoomScalePageLayoutView="0" workbookViewId="0" topLeftCell="A1">
      <selection activeCell="Q31" sqref="Q31"/>
    </sheetView>
  </sheetViews>
  <sheetFormatPr defaultColWidth="9.140625" defaultRowHeight="12.75"/>
  <cols>
    <col min="1" max="2" width="9.140625" style="4" customWidth="1"/>
    <col min="3" max="3" width="56.00390625" style="4" customWidth="1"/>
    <col min="4" max="4" width="12.140625" style="4" customWidth="1"/>
    <col min="5" max="16" width="9.140625" style="4" customWidth="1"/>
    <col min="17" max="17" width="22.28125" style="4" customWidth="1"/>
    <col min="18" max="18" width="13.140625" style="4" customWidth="1"/>
    <col min="19" max="16384" width="9.140625" style="4" customWidth="1"/>
  </cols>
  <sheetData>
    <row r="2" spans="2:17" ht="15.75">
      <c r="B2" s="9" t="s">
        <v>1</v>
      </c>
      <c r="C2" s="4" t="s">
        <v>2</v>
      </c>
      <c r="Q2" s="129" t="s">
        <v>600</v>
      </c>
    </row>
    <row r="3" spans="2:3" ht="15.75">
      <c r="B3" s="9" t="s">
        <v>3</v>
      </c>
      <c r="C3" s="12" t="s">
        <v>4</v>
      </c>
    </row>
    <row r="4" ht="15">
      <c r="E4" s="216"/>
    </row>
    <row r="5" spans="2:17" ht="20.25">
      <c r="B5" s="546" t="s">
        <v>601</v>
      </c>
      <c r="C5" s="546"/>
      <c r="D5" s="546"/>
      <c r="E5" s="546"/>
      <c r="F5" s="546"/>
      <c r="G5" s="546"/>
      <c r="H5" s="546"/>
      <c r="I5" s="546"/>
      <c r="J5" s="546"/>
      <c r="K5" s="546"/>
      <c r="L5" s="546"/>
      <c r="M5" s="546"/>
      <c r="N5" s="546"/>
      <c r="O5" s="546"/>
      <c r="P5" s="546"/>
      <c r="Q5" s="546"/>
    </row>
    <row r="6" spans="5:12" ht="15.75">
      <c r="E6" s="185"/>
      <c r="F6" s="185"/>
      <c r="G6" s="185"/>
      <c r="H6" s="185"/>
      <c r="I6" s="185"/>
      <c r="J6" s="185"/>
      <c r="K6" s="185"/>
      <c r="L6" s="185"/>
    </row>
    <row r="7" spans="3:18" ht="15.75">
      <c r="C7" s="506"/>
      <c r="D7" s="506"/>
      <c r="E7" s="506"/>
      <c r="F7" s="506"/>
      <c r="G7" s="506"/>
      <c r="H7" s="506"/>
      <c r="I7" s="506"/>
      <c r="J7" s="506"/>
      <c r="K7" s="506"/>
      <c r="L7" s="506"/>
      <c r="M7" s="506"/>
      <c r="N7" s="506"/>
      <c r="O7" s="506"/>
      <c r="P7" s="506"/>
      <c r="Q7" s="506"/>
      <c r="R7" s="506"/>
    </row>
    <row r="8" spans="3:18" ht="15.75">
      <c r="C8" s="547"/>
      <c r="D8" s="547"/>
      <c r="E8" s="547"/>
      <c r="F8" s="547"/>
      <c r="G8" s="547"/>
      <c r="H8" s="547"/>
      <c r="I8" s="547"/>
      <c r="J8" s="547"/>
      <c r="K8" s="547"/>
      <c r="L8" s="547"/>
      <c r="M8" s="547"/>
      <c r="N8" s="547"/>
      <c r="O8" s="547"/>
      <c r="P8" s="547"/>
      <c r="Q8" s="547"/>
      <c r="R8" s="547"/>
    </row>
    <row r="9" ht="16.5" thickBot="1">
      <c r="E9" s="185"/>
    </row>
    <row r="10" spans="2:18" ht="32.25" customHeight="1" thickBot="1">
      <c r="B10" s="548" t="s">
        <v>602</v>
      </c>
      <c r="C10" s="550" t="s">
        <v>603</v>
      </c>
      <c r="D10" s="552" t="s">
        <v>604</v>
      </c>
      <c r="E10" s="550" t="s">
        <v>605</v>
      </c>
      <c r="F10" s="550"/>
      <c r="G10" s="550"/>
      <c r="H10" s="550"/>
      <c r="I10" s="550"/>
      <c r="J10" s="550"/>
      <c r="K10" s="550"/>
      <c r="L10" s="550"/>
      <c r="M10" s="550"/>
      <c r="N10" s="550"/>
      <c r="O10" s="550"/>
      <c r="P10" s="550"/>
      <c r="Q10" s="354" t="s">
        <v>606</v>
      </c>
      <c r="R10" s="217"/>
    </row>
    <row r="11" spans="2:17" ht="33" customHeight="1" thickBot="1">
      <c r="B11" s="549"/>
      <c r="C11" s="551"/>
      <c r="D11" s="553"/>
      <c r="E11" s="554" t="s">
        <v>607</v>
      </c>
      <c r="F11" s="554" t="s">
        <v>608</v>
      </c>
      <c r="G11" s="554" t="s">
        <v>609</v>
      </c>
      <c r="H11" s="554" t="s">
        <v>610</v>
      </c>
      <c r="I11" s="554" t="s">
        <v>611</v>
      </c>
      <c r="J11" s="554" t="s">
        <v>612</v>
      </c>
      <c r="K11" s="554" t="s">
        <v>613</v>
      </c>
      <c r="L11" s="554" t="s">
        <v>614</v>
      </c>
      <c r="M11" s="554" t="s">
        <v>615</v>
      </c>
      <c r="N11" s="554" t="s">
        <v>616</v>
      </c>
      <c r="O11" s="554" t="s">
        <v>617</v>
      </c>
      <c r="P11" s="554" t="s">
        <v>618</v>
      </c>
      <c r="Q11" s="355" t="s">
        <v>619</v>
      </c>
    </row>
    <row r="12" spans="2:17" ht="32.25" customHeight="1">
      <c r="B12" s="549"/>
      <c r="C12" s="551"/>
      <c r="D12" s="553"/>
      <c r="E12" s="553"/>
      <c r="F12" s="553"/>
      <c r="G12" s="553"/>
      <c r="H12" s="553"/>
      <c r="I12" s="553"/>
      <c r="J12" s="553"/>
      <c r="K12" s="553"/>
      <c r="L12" s="553"/>
      <c r="M12" s="553"/>
      <c r="N12" s="553"/>
      <c r="O12" s="553"/>
      <c r="P12" s="553"/>
      <c r="Q12" s="355" t="s">
        <v>604</v>
      </c>
    </row>
    <row r="13" spans="2:17" ht="32.25" customHeight="1">
      <c r="B13" s="356"/>
      <c r="C13" s="218" t="s">
        <v>620</v>
      </c>
      <c r="D13" s="36"/>
      <c r="E13" s="219"/>
      <c r="F13" s="219"/>
      <c r="G13" s="219"/>
      <c r="H13" s="219"/>
      <c r="I13" s="219"/>
      <c r="J13" s="219"/>
      <c r="K13" s="219"/>
      <c r="L13" s="219"/>
      <c r="M13" s="219"/>
      <c r="N13" s="219"/>
      <c r="O13" s="219"/>
      <c r="P13" s="219"/>
      <c r="Q13" s="355"/>
    </row>
    <row r="14" spans="2:17" ht="15">
      <c r="B14" s="357" t="s">
        <v>501</v>
      </c>
      <c r="C14" s="221" t="s">
        <v>621</v>
      </c>
      <c r="D14" s="222">
        <v>37.42</v>
      </c>
      <c r="E14" s="222">
        <v>37.42</v>
      </c>
      <c r="F14" s="222">
        <v>37.42</v>
      </c>
      <c r="G14" s="222">
        <v>37.42</v>
      </c>
      <c r="H14" s="222">
        <v>37.42</v>
      </c>
      <c r="I14" s="222">
        <v>37.42</v>
      </c>
      <c r="J14" s="222">
        <v>37.42</v>
      </c>
      <c r="K14" s="222">
        <v>37.42</v>
      </c>
      <c r="L14" s="222">
        <v>37.42</v>
      </c>
      <c r="M14" s="222">
        <v>37.42</v>
      </c>
      <c r="N14" s="222">
        <v>37.42</v>
      </c>
      <c r="O14" s="222">
        <v>37.42</v>
      </c>
      <c r="P14" s="222">
        <v>37.42</v>
      </c>
      <c r="Q14" s="355">
        <f>G14/D14*100</f>
        <v>100</v>
      </c>
    </row>
    <row r="15" spans="2:17" ht="15">
      <c r="B15" s="357" t="s">
        <v>503</v>
      </c>
      <c r="C15" s="221" t="s">
        <v>622</v>
      </c>
      <c r="D15" s="222">
        <v>37.42</v>
      </c>
      <c r="E15" s="222">
        <v>37.42</v>
      </c>
      <c r="F15" s="222">
        <v>37.42</v>
      </c>
      <c r="G15" s="222">
        <v>37.42</v>
      </c>
      <c r="H15" s="222">
        <v>37.42</v>
      </c>
      <c r="I15" s="222">
        <v>37.42</v>
      </c>
      <c r="J15" s="222">
        <v>37.42</v>
      </c>
      <c r="K15" s="222">
        <v>37.42</v>
      </c>
      <c r="L15" s="222">
        <v>37.42</v>
      </c>
      <c r="M15" s="222">
        <v>37.42</v>
      </c>
      <c r="N15" s="222">
        <v>37.42</v>
      </c>
      <c r="O15" s="222">
        <v>37.42</v>
      </c>
      <c r="P15" s="222">
        <v>37.42</v>
      </c>
      <c r="Q15" s="355">
        <f aca="true" t="shared" si="0" ref="Q15:Q30">G15/D15*100</f>
        <v>100</v>
      </c>
    </row>
    <row r="16" spans="2:17" ht="15">
      <c r="B16" s="357" t="s">
        <v>505</v>
      </c>
      <c r="C16" s="221" t="s">
        <v>623</v>
      </c>
      <c r="D16" s="222">
        <v>109.51</v>
      </c>
      <c r="E16" s="222">
        <v>109.51</v>
      </c>
      <c r="F16" s="222">
        <v>109.51</v>
      </c>
      <c r="G16" s="222">
        <v>109.51</v>
      </c>
      <c r="H16" s="222">
        <v>109.51</v>
      </c>
      <c r="I16" s="222">
        <v>109.51</v>
      </c>
      <c r="J16" s="222">
        <v>109.51</v>
      </c>
      <c r="K16" s="222">
        <v>109.51</v>
      </c>
      <c r="L16" s="222">
        <v>109.51</v>
      </c>
      <c r="M16" s="222">
        <v>109.51</v>
      </c>
      <c r="N16" s="222">
        <v>109.51</v>
      </c>
      <c r="O16" s="222">
        <v>109.51</v>
      </c>
      <c r="P16" s="222">
        <v>109.51</v>
      </c>
      <c r="Q16" s="355">
        <f t="shared" si="0"/>
        <v>100</v>
      </c>
    </row>
    <row r="17" spans="2:18" ht="15.75">
      <c r="B17" s="357" t="s">
        <v>507</v>
      </c>
      <c r="C17" s="223" t="s">
        <v>624</v>
      </c>
      <c r="D17" s="222">
        <v>18.71</v>
      </c>
      <c r="E17" s="222">
        <v>18.71</v>
      </c>
      <c r="F17" s="222">
        <v>18.71</v>
      </c>
      <c r="G17" s="222">
        <v>18.71</v>
      </c>
      <c r="H17" s="222">
        <v>18.71</v>
      </c>
      <c r="I17" s="222">
        <v>18.71</v>
      </c>
      <c r="J17" s="222">
        <v>18.71</v>
      </c>
      <c r="K17" s="222">
        <v>18.71</v>
      </c>
      <c r="L17" s="222">
        <v>18.71</v>
      </c>
      <c r="M17" s="222">
        <v>18.71</v>
      </c>
      <c r="N17" s="222">
        <v>18.71</v>
      </c>
      <c r="O17" s="222">
        <v>18.71</v>
      </c>
      <c r="P17" s="222">
        <v>18.71</v>
      </c>
      <c r="Q17" s="355">
        <f t="shared" si="0"/>
        <v>100</v>
      </c>
      <c r="R17" s="9"/>
    </row>
    <row r="18" spans="2:18" ht="15.75">
      <c r="B18" s="357"/>
      <c r="C18" s="218" t="s">
        <v>625</v>
      </c>
      <c r="D18" s="222"/>
      <c r="E18" s="222"/>
      <c r="F18" s="222"/>
      <c r="G18" s="222"/>
      <c r="H18" s="222"/>
      <c r="I18" s="222"/>
      <c r="J18" s="222"/>
      <c r="K18" s="222"/>
      <c r="L18" s="222"/>
      <c r="M18" s="222"/>
      <c r="N18" s="222"/>
      <c r="O18" s="222"/>
      <c r="P18" s="222"/>
      <c r="Q18" s="355"/>
      <c r="R18" s="9"/>
    </row>
    <row r="19" spans="2:17" ht="15">
      <c r="B19" s="357" t="s">
        <v>626</v>
      </c>
      <c r="C19" s="223" t="s">
        <v>621</v>
      </c>
      <c r="D19" s="222">
        <v>122.59</v>
      </c>
      <c r="E19" s="222">
        <v>122.59</v>
      </c>
      <c r="F19" s="222">
        <v>122.59</v>
      </c>
      <c r="G19" s="222">
        <v>122.59</v>
      </c>
      <c r="H19" s="222">
        <v>122.59</v>
      </c>
      <c r="I19" s="222">
        <v>122.59</v>
      </c>
      <c r="J19" s="222">
        <v>122.59</v>
      </c>
      <c r="K19" s="222">
        <v>122.59</v>
      </c>
      <c r="L19" s="222">
        <v>122.59</v>
      </c>
      <c r="M19" s="222">
        <v>122.59</v>
      </c>
      <c r="N19" s="222">
        <v>122.59</v>
      </c>
      <c r="O19" s="222">
        <v>122.59</v>
      </c>
      <c r="P19" s="222">
        <v>122.59</v>
      </c>
      <c r="Q19" s="355">
        <f t="shared" si="0"/>
        <v>100</v>
      </c>
    </row>
    <row r="20" spans="2:17" ht="15">
      <c r="B20" s="357" t="s">
        <v>627</v>
      </c>
      <c r="C20" s="223" t="s">
        <v>623</v>
      </c>
      <c r="D20" s="222">
        <v>146.71</v>
      </c>
      <c r="E20" s="222">
        <v>146.71</v>
      </c>
      <c r="F20" s="222">
        <v>146.71</v>
      </c>
      <c r="G20" s="222">
        <v>146.71</v>
      </c>
      <c r="H20" s="222">
        <v>146.71</v>
      </c>
      <c r="I20" s="222">
        <v>146.71</v>
      </c>
      <c r="J20" s="222">
        <v>146.71</v>
      </c>
      <c r="K20" s="222">
        <v>146.71</v>
      </c>
      <c r="L20" s="222">
        <v>146.71</v>
      </c>
      <c r="M20" s="222">
        <v>146.71</v>
      </c>
      <c r="N20" s="222">
        <v>146.71</v>
      </c>
      <c r="O20" s="222">
        <v>146.71</v>
      </c>
      <c r="P20" s="222">
        <v>146.71</v>
      </c>
      <c r="Q20" s="355">
        <f t="shared" si="0"/>
        <v>100</v>
      </c>
    </row>
    <row r="21" spans="2:17" ht="15">
      <c r="B21" s="357"/>
      <c r="C21" s="218" t="s">
        <v>628</v>
      </c>
      <c r="D21" s="222"/>
      <c r="E21" s="222"/>
      <c r="F21" s="222"/>
      <c r="G21" s="222"/>
      <c r="H21" s="222"/>
      <c r="I21" s="222"/>
      <c r="J21" s="222"/>
      <c r="K21" s="222"/>
      <c r="L21" s="222"/>
      <c r="M21" s="222"/>
      <c r="N21" s="222"/>
      <c r="O21" s="222"/>
      <c r="P21" s="222"/>
      <c r="Q21" s="355"/>
    </row>
    <row r="22" spans="2:17" ht="15">
      <c r="B22" s="357" t="s">
        <v>629</v>
      </c>
      <c r="C22" s="221" t="s">
        <v>621</v>
      </c>
      <c r="D22" s="222">
        <v>22.25</v>
      </c>
      <c r="E22" s="222">
        <v>22.25</v>
      </c>
      <c r="F22" s="222">
        <v>22.25</v>
      </c>
      <c r="G22" s="222">
        <v>22.25</v>
      </c>
      <c r="H22" s="222">
        <v>22.25</v>
      </c>
      <c r="I22" s="222">
        <v>22.25</v>
      </c>
      <c r="J22" s="222">
        <v>22.25</v>
      </c>
      <c r="K22" s="222">
        <v>22.25</v>
      </c>
      <c r="L22" s="222">
        <v>22.25</v>
      </c>
      <c r="M22" s="222">
        <v>22.25</v>
      </c>
      <c r="N22" s="222">
        <v>22.25</v>
      </c>
      <c r="O22" s="222">
        <v>22.25</v>
      </c>
      <c r="P22" s="222">
        <v>22.25</v>
      </c>
      <c r="Q22" s="355">
        <f t="shared" si="0"/>
        <v>100</v>
      </c>
    </row>
    <row r="23" spans="2:17" ht="15">
      <c r="B23" s="357" t="s">
        <v>630</v>
      </c>
      <c r="C23" s="221" t="s">
        <v>622</v>
      </c>
      <c r="D23" s="222">
        <v>22.25</v>
      </c>
      <c r="E23" s="222">
        <v>22.25</v>
      </c>
      <c r="F23" s="222">
        <v>22.25</v>
      </c>
      <c r="G23" s="222">
        <v>22.25</v>
      </c>
      <c r="H23" s="222">
        <v>22.25</v>
      </c>
      <c r="I23" s="222">
        <v>22.25</v>
      </c>
      <c r="J23" s="222">
        <v>22.25</v>
      </c>
      <c r="K23" s="222">
        <v>22.25</v>
      </c>
      <c r="L23" s="222">
        <v>22.25</v>
      </c>
      <c r="M23" s="222">
        <v>22.25</v>
      </c>
      <c r="N23" s="222">
        <v>22.25</v>
      </c>
      <c r="O23" s="222">
        <v>22.25</v>
      </c>
      <c r="P23" s="222">
        <v>22.25</v>
      </c>
      <c r="Q23" s="355">
        <f t="shared" si="0"/>
        <v>100</v>
      </c>
    </row>
    <row r="24" spans="2:17" ht="15">
      <c r="B24" s="357" t="s">
        <v>631</v>
      </c>
      <c r="C24" s="221" t="s">
        <v>632</v>
      </c>
      <c r="D24" s="222">
        <v>45.64</v>
      </c>
      <c r="E24" s="222">
        <v>45.64</v>
      </c>
      <c r="F24" s="222">
        <v>45.64</v>
      </c>
      <c r="G24" s="222">
        <v>45.64</v>
      </c>
      <c r="H24" s="222">
        <v>45.64</v>
      </c>
      <c r="I24" s="222">
        <v>45.64</v>
      </c>
      <c r="J24" s="222">
        <v>45.64</v>
      </c>
      <c r="K24" s="222">
        <v>45.64</v>
      </c>
      <c r="L24" s="222">
        <v>45.64</v>
      </c>
      <c r="M24" s="222">
        <v>45.64</v>
      </c>
      <c r="N24" s="222">
        <v>45.64</v>
      </c>
      <c r="O24" s="222">
        <v>45.64</v>
      </c>
      <c r="P24" s="222">
        <v>45.64</v>
      </c>
      <c r="Q24" s="355">
        <f t="shared" si="0"/>
        <v>100</v>
      </c>
    </row>
    <row r="25" spans="2:17" ht="15">
      <c r="B25" s="357" t="s">
        <v>633</v>
      </c>
      <c r="C25" s="223" t="s">
        <v>624</v>
      </c>
      <c r="D25" s="222">
        <v>11.13</v>
      </c>
      <c r="E25" s="222">
        <v>11.13</v>
      </c>
      <c r="F25" s="222">
        <v>11.13</v>
      </c>
      <c r="G25" s="222">
        <v>11.13</v>
      </c>
      <c r="H25" s="222">
        <v>11.13</v>
      </c>
      <c r="I25" s="222">
        <v>11.13</v>
      </c>
      <c r="J25" s="222">
        <v>11.13</v>
      </c>
      <c r="K25" s="222">
        <v>11.13</v>
      </c>
      <c r="L25" s="222">
        <v>11.13</v>
      </c>
      <c r="M25" s="222">
        <v>11.13</v>
      </c>
      <c r="N25" s="222">
        <v>11.13</v>
      </c>
      <c r="O25" s="222">
        <v>11.13</v>
      </c>
      <c r="P25" s="222">
        <v>11.13</v>
      </c>
      <c r="Q25" s="355">
        <f t="shared" si="0"/>
        <v>100</v>
      </c>
    </row>
    <row r="26" spans="2:17" ht="15">
      <c r="B26" s="357"/>
      <c r="C26" s="218" t="s">
        <v>634</v>
      </c>
      <c r="D26" s="222"/>
      <c r="E26" s="222"/>
      <c r="F26" s="222"/>
      <c r="G26" s="222"/>
      <c r="H26" s="222"/>
      <c r="I26" s="222"/>
      <c r="J26" s="222"/>
      <c r="K26" s="222"/>
      <c r="L26" s="222"/>
      <c r="M26" s="222"/>
      <c r="N26" s="222"/>
      <c r="O26" s="222"/>
      <c r="P26" s="222"/>
      <c r="Q26" s="355"/>
    </row>
    <row r="27" spans="2:17" ht="15">
      <c r="B27" s="357" t="s">
        <v>635</v>
      </c>
      <c r="C27" s="223" t="s">
        <v>636</v>
      </c>
      <c r="D27" s="222">
        <v>46.75</v>
      </c>
      <c r="E27" s="222">
        <v>46.75</v>
      </c>
      <c r="F27" s="222">
        <v>46.75</v>
      </c>
      <c r="G27" s="222">
        <v>46.75</v>
      </c>
      <c r="H27" s="222">
        <v>46.75</v>
      </c>
      <c r="I27" s="222">
        <v>46.75</v>
      </c>
      <c r="J27" s="222">
        <v>46.75</v>
      </c>
      <c r="K27" s="222">
        <v>46.75</v>
      </c>
      <c r="L27" s="222">
        <v>46.75</v>
      </c>
      <c r="M27" s="222">
        <v>46.75</v>
      </c>
      <c r="N27" s="222">
        <v>46.75</v>
      </c>
      <c r="O27" s="222">
        <v>46.75</v>
      </c>
      <c r="P27" s="222">
        <v>46.75</v>
      </c>
      <c r="Q27" s="355">
        <f t="shared" si="0"/>
        <v>100</v>
      </c>
    </row>
    <row r="28" spans="2:17" ht="15">
      <c r="B28" s="357"/>
      <c r="C28" s="218" t="s">
        <v>637</v>
      </c>
      <c r="D28" s="222"/>
      <c r="E28" s="222"/>
      <c r="F28" s="222"/>
      <c r="G28" s="222"/>
      <c r="H28" s="222"/>
      <c r="I28" s="222"/>
      <c r="J28" s="222"/>
      <c r="K28" s="222"/>
      <c r="L28" s="222"/>
      <c r="M28" s="222"/>
      <c r="N28" s="222"/>
      <c r="O28" s="222"/>
      <c r="P28" s="222"/>
      <c r="Q28" s="355"/>
    </row>
    <row r="29" spans="2:17" ht="15">
      <c r="B29" s="357" t="s">
        <v>638</v>
      </c>
      <c r="C29" s="223" t="s">
        <v>639</v>
      </c>
      <c r="D29" s="222">
        <v>110.4</v>
      </c>
      <c r="E29" s="222">
        <v>110.4</v>
      </c>
      <c r="F29" s="222">
        <v>110.4</v>
      </c>
      <c r="G29" s="222">
        <v>110.4</v>
      </c>
      <c r="H29" s="222">
        <v>110.4</v>
      </c>
      <c r="I29" s="222">
        <v>110.4</v>
      </c>
      <c r="J29" s="222">
        <v>110.4</v>
      </c>
      <c r="K29" s="222">
        <v>110.4</v>
      </c>
      <c r="L29" s="222">
        <v>110.4</v>
      </c>
      <c r="M29" s="222">
        <v>110.4</v>
      </c>
      <c r="N29" s="222">
        <v>110.4</v>
      </c>
      <c r="O29" s="222">
        <v>110.4</v>
      </c>
      <c r="P29" s="222">
        <v>110.4</v>
      </c>
      <c r="Q29" s="355">
        <f t="shared" si="0"/>
        <v>100</v>
      </c>
    </row>
    <row r="30" spans="2:17" ht="15">
      <c r="B30" s="357" t="s">
        <v>640</v>
      </c>
      <c r="C30" s="223" t="s">
        <v>641</v>
      </c>
      <c r="D30" s="222">
        <v>59.51</v>
      </c>
      <c r="E30" s="222">
        <v>59.51</v>
      </c>
      <c r="F30" s="222">
        <v>59.51</v>
      </c>
      <c r="G30" s="222">
        <v>59.51</v>
      </c>
      <c r="H30" s="222">
        <v>59.51</v>
      </c>
      <c r="I30" s="222">
        <v>59.51</v>
      </c>
      <c r="J30" s="222">
        <v>59.51</v>
      </c>
      <c r="K30" s="222">
        <v>59.51</v>
      </c>
      <c r="L30" s="222">
        <v>59.51</v>
      </c>
      <c r="M30" s="222">
        <v>59.51</v>
      </c>
      <c r="N30" s="222">
        <v>59.51</v>
      </c>
      <c r="O30" s="222">
        <v>59.51</v>
      </c>
      <c r="P30" s="222">
        <v>59.51</v>
      </c>
      <c r="Q30" s="355">
        <f t="shared" si="0"/>
        <v>100</v>
      </c>
    </row>
    <row r="31" spans="2:17" ht="15">
      <c r="B31" s="358" t="s">
        <v>531</v>
      </c>
      <c r="C31" s="224" t="s">
        <v>642</v>
      </c>
      <c r="D31" s="225">
        <v>59.51</v>
      </c>
      <c r="E31" s="225">
        <v>59.51</v>
      </c>
      <c r="F31" s="225">
        <v>59.51</v>
      </c>
      <c r="G31" s="225">
        <v>59.51</v>
      </c>
      <c r="H31" s="225">
        <v>59.51</v>
      </c>
      <c r="I31" s="225">
        <v>59.51</v>
      </c>
      <c r="J31" s="225">
        <v>59.51</v>
      </c>
      <c r="K31" s="225">
        <v>59.51</v>
      </c>
      <c r="L31" s="225">
        <v>59.51</v>
      </c>
      <c r="M31" s="225">
        <v>59.51</v>
      </c>
      <c r="N31" s="225">
        <v>59.51</v>
      </c>
      <c r="O31" s="225">
        <v>59.51</v>
      </c>
      <c r="P31" s="225">
        <v>59.51</v>
      </c>
      <c r="Q31" s="359">
        <f>G31/D31*100</f>
        <v>100</v>
      </c>
    </row>
    <row r="32" spans="2:17" ht="15">
      <c r="B32" s="360">
        <v>15</v>
      </c>
      <c r="C32" s="223" t="s">
        <v>643</v>
      </c>
      <c r="D32" s="226">
        <v>59.51</v>
      </c>
      <c r="E32" s="226">
        <v>59.51</v>
      </c>
      <c r="F32" s="226">
        <v>59.51</v>
      </c>
      <c r="G32" s="226">
        <v>59.51</v>
      </c>
      <c r="H32" s="226">
        <v>59.51</v>
      </c>
      <c r="I32" s="226">
        <v>59.51</v>
      </c>
      <c r="J32" s="226">
        <v>59.51</v>
      </c>
      <c r="K32" s="226">
        <v>59.51</v>
      </c>
      <c r="L32" s="226">
        <v>59.51</v>
      </c>
      <c r="M32" s="226">
        <v>59.51</v>
      </c>
      <c r="N32" s="226">
        <v>59.51</v>
      </c>
      <c r="O32" s="226">
        <v>59.51</v>
      </c>
      <c r="P32" s="226">
        <v>59.51</v>
      </c>
      <c r="Q32" s="359">
        <f>G32/D32*100</f>
        <v>100</v>
      </c>
    </row>
    <row r="33" spans="2:17" ht="15.75" thickBot="1">
      <c r="B33" s="361">
        <v>16</v>
      </c>
      <c r="C33" s="362" t="s">
        <v>644</v>
      </c>
      <c r="D33" s="363">
        <v>59.51</v>
      </c>
      <c r="E33" s="363">
        <v>59.51</v>
      </c>
      <c r="F33" s="363">
        <v>59.51</v>
      </c>
      <c r="G33" s="363">
        <v>59.51</v>
      </c>
      <c r="H33" s="363">
        <v>59.51</v>
      </c>
      <c r="I33" s="363">
        <v>59.51</v>
      </c>
      <c r="J33" s="363">
        <v>59.51</v>
      </c>
      <c r="K33" s="363">
        <v>59.51</v>
      </c>
      <c r="L33" s="363">
        <v>59.51</v>
      </c>
      <c r="M33" s="363">
        <v>59.51</v>
      </c>
      <c r="N33" s="363">
        <v>59.51</v>
      </c>
      <c r="O33" s="363">
        <v>59.51</v>
      </c>
      <c r="P33" s="363">
        <v>59.51</v>
      </c>
      <c r="Q33" s="364">
        <f>G33/D33*100</f>
        <v>100</v>
      </c>
    </row>
    <row r="34" ht="15"/>
    <row r="35" spans="2:14" ht="15">
      <c r="B35" s="4" t="str">
        <f>'Биланс успеха'!B89</f>
        <v>Датум: 29.jaнуар 2021. године</v>
      </c>
      <c r="N35" s="217" t="s">
        <v>645</v>
      </c>
    </row>
    <row r="36" ht="15">
      <c r="H36" s="140" t="s">
        <v>103</v>
      </c>
    </row>
  </sheetData>
  <sheetProtection selectLockedCells="1" selectUnlockedCells="1"/>
  <mergeCells count="19">
    <mergeCell ref="N11:N12"/>
    <mergeCell ref="O11:O12"/>
    <mergeCell ref="P11:P12"/>
    <mergeCell ref="H11:H12"/>
    <mergeCell ref="I11:I12"/>
    <mergeCell ref="J11:J12"/>
    <mergeCell ref="K11:K12"/>
    <mergeCell ref="L11:L12"/>
    <mergeCell ref="M11:M12"/>
    <mergeCell ref="B5:Q5"/>
    <mergeCell ref="C7:R7"/>
    <mergeCell ref="C8:R8"/>
    <mergeCell ref="B10:B12"/>
    <mergeCell ref="C10:C12"/>
    <mergeCell ref="D10:D12"/>
    <mergeCell ref="E10:P10"/>
    <mergeCell ref="E11:E12"/>
    <mergeCell ref="F11:F12"/>
    <mergeCell ref="G11:G12"/>
  </mergeCells>
  <printOptions/>
  <pageMargins left="0.75" right="0.75" top="1" bottom="1" header="0.5118055555555555" footer="0.5118055555555555"/>
  <pageSetup fitToHeight="1" fitToWidth="1" horizontalDpi="600" verticalDpi="600" orientation="landscape" scale="55" r:id="rId3"/>
  <legacyDrawing r:id="rId2"/>
</worksheet>
</file>

<file path=xl/worksheets/sheet8.xml><?xml version="1.0" encoding="utf-8"?>
<worksheet xmlns="http://schemas.openxmlformats.org/spreadsheetml/2006/main" xmlns:r="http://schemas.openxmlformats.org/officeDocument/2006/relationships">
  <sheetPr>
    <tabColor indexed="10"/>
    <pageSetUpPr fitToPage="1"/>
  </sheetPr>
  <dimension ref="B1:P32"/>
  <sheetViews>
    <sheetView zoomScaleSheetLayoutView="75" zoomScalePageLayoutView="0" workbookViewId="0" topLeftCell="A1">
      <selection activeCell="D14" sqref="D14"/>
    </sheetView>
  </sheetViews>
  <sheetFormatPr defaultColWidth="9.140625" defaultRowHeight="12.75"/>
  <cols>
    <col min="1" max="1" width="5.57421875" style="4" customWidth="1"/>
    <col min="2" max="2" width="7.28125" style="4" customWidth="1"/>
    <col min="3" max="3" width="22.7109375" style="4" customWidth="1"/>
    <col min="4" max="5" width="20.7109375" style="4" customWidth="1"/>
    <col min="6" max="6" width="23.140625" style="4" customWidth="1"/>
    <col min="7" max="8" width="20.7109375" style="4" customWidth="1"/>
    <col min="9" max="9" width="22.7109375" style="4" customWidth="1"/>
    <col min="10" max="10" width="19.8515625" style="227" customWidth="1"/>
    <col min="11" max="11" width="14.7109375" style="4" customWidth="1"/>
    <col min="12" max="12" width="29.8515625" style="4" customWidth="1"/>
    <col min="13" max="13" width="34.28125" style="4" customWidth="1"/>
    <col min="14" max="14" width="27.140625" style="4" customWidth="1"/>
    <col min="15" max="15" width="36.8515625" style="4" customWidth="1"/>
    <col min="16" max="16384" width="9.140625" style="4" customWidth="1"/>
  </cols>
  <sheetData>
    <row r="1" s="129" customFormat="1" ht="27.75" customHeight="1">
      <c r="J1" s="228"/>
    </row>
    <row r="2" spans="2:15" ht="15.75">
      <c r="B2" s="555" t="s">
        <v>646</v>
      </c>
      <c r="C2" s="555"/>
      <c r="D2" s="555"/>
      <c r="H2" s="129"/>
      <c r="I2" s="129" t="s">
        <v>647</v>
      </c>
      <c r="N2" s="556"/>
      <c r="O2" s="556"/>
    </row>
    <row r="3" spans="2:15" ht="15.75">
      <c r="B3" s="555" t="s">
        <v>648</v>
      </c>
      <c r="C3" s="555"/>
      <c r="N3" s="9"/>
      <c r="O3" s="129"/>
    </row>
    <row r="5" spans="2:9" ht="20.25">
      <c r="B5" s="557" t="s">
        <v>649</v>
      </c>
      <c r="C5" s="557"/>
      <c r="D5" s="557"/>
      <c r="E5" s="557"/>
      <c r="F5" s="557"/>
      <c r="G5" s="557"/>
      <c r="H5" s="557"/>
      <c r="I5" s="557"/>
    </row>
    <row r="7" spans="3:16" ht="15">
      <c r="C7" s="140"/>
      <c r="D7" s="140"/>
      <c r="E7" s="140"/>
      <c r="G7" s="140"/>
      <c r="H7" s="140"/>
      <c r="I7" s="69" t="s">
        <v>498</v>
      </c>
      <c r="K7" s="140"/>
      <c r="L7" s="140"/>
      <c r="M7" s="140"/>
      <c r="N7" s="140"/>
      <c r="O7" s="140"/>
      <c r="P7" s="140"/>
    </row>
    <row r="8" spans="2:15" s="40" customFormat="1" ht="32.25" customHeight="1">
      <c r="B8" s="558" t="s">
        <v>499</v>
      </c>
      <c r="C8" s="559" t="s">
        <v>650</v>
      </c>
      <c r="D8" s="560" t="s">
        <v>844</v>
      </c>
      <c r="E8" s="560" t="s">
        <v>845</v>
      </c>
      <c r="F8" s="560" t="s">
        <v>825</v>
      </c>
      <c r="G8" s="553" t="s">
        <v>846</v>
      </c>
      <c r="H8" s="553"/>
      <c r="I8" s="561" t="s">
        <v>651</v>
      </c>
      <c r="J8" s="230"/>
      <c r="K8" s="200"/>
      <c r="L8" s="200"/>
      <c r="M8" s="200"/>
      <c r="N8" s="200"/>
      <c r="O8" s="200"/>
    </row>
    <row r="9" spans="2:10" s="40" customFormat="1" ht="60" customHeight="1">
      <c r="B9" s="558"/>
      <c r="C9" s="559"/>
      <c r="D9" s="560"/>
      <c r="E9" s="560"/>
      <c r="F9" s="560"/>
      <c r="G9" s="53" t="s">
        <v>9</v>
      </c>
      <c r="H9" s="231" t="s">
        <v>10</v>
      </c>
      <c r="I9" s="561"/>
      <c r="J9" s="232"/>
    </row>
    <row r="10" spans="2:10" s="40" customFormat="1" ht="24" customHeight="1">
      <c r="B10" s="233" t="s">
        <v>501</v>
      </c>
      <c r="C10" s="234" t="s">
        <v>652</v>
      </c>
      <c r="D10" s="235">
        <v>0</v>
      </c>
      <c r="E10" s="236"/>
      <c r="F10" s="236">
        <v>0</v>
      </c>
      <c r="G10" s="237"/>
      <c r="H10" s="236"/>
      <c r="I10" s="238"/>
      <c r="J10" s="232"/>
    </row>
    <row r="11" spans="2:10" s="40" customFormat="1" ht="24" customHeight="1">
      <c r="B11" s="220" t="s">
        <v>503</v>
      </c>
      <c r="C11" s="35" t="s">
        <v>653</v>
      </c>
      <c r="D11" s="239">
        <v>0</v>
      </c>
      <c r="E11" s="240"/>
      <c r="F11" s="239">
        <v>0</v>
      </c>
      <c r="G11" s="241"/>
      <c r="H11" s="239"/>
      <c r="I11" s="242"/>
      <c r="J11" s="232"/>
    </row>
    <row r="12" spans="2:10" s="40" customFormat="1" ht="32.25" customHeight="1">
      <c r="B12" s="220" t="s">
        <v>505</v>
      </c>
      <c r="C12" s="35" t="s">
        <v>654</v>
      </c>
      <c r="D12" s="239">
        <v>0</v>
      </c>
      <c r="E12" s="240"/>
      <c r="F12" s="240">
        <v>0</v>
      </c>
      <c r="G12" s="241"/>
      <c r="H12" s="239"/>
      <c r="I12" s="242"/>
      <c r="J12" s="232"/>
    </row>
    <row r="13" spans="2:10" s="40" customFormat="1" ht="33" customHeight="1">
      <c r="B13" s="220" t="s">
        <v>507</v>
      </c>
      <c r="C13" s="35" t="s">
        <v>655</v>
      </c>
      <c r="D13" s="31">
        <v>180000</v>
      </c>
      <c r="E13" s="31">
        <f>377302+37500</f>
        <v>414802</v>
      </c>
      <c r="F13" s="31">
        <v>180000</v>
      </c>
      <c r="G13" s="39">
        <v>180000</v>
      </c>
      <c r="H13" s="41">
        <v>486000</v>
      </c>
      <c r="I13" s="154">
        <f>H13/G13*100</f>
        <v>270</v>
      </c>
      <c r="J13" s="243"/>
    </row>
    <row r="14" spans="2:10" s="40" customFormat="1" ht="27" customHeight="1">
      <c r="B14" s="220" t="s">
        <v>626</v>
      </c>
      <c r="C14" s="35" t="s">
        <v>656</v>
      </c>
      <c r="D14" s="31">
        <v>720000</v>
      </c>
      <c r="E14" s="31">
        <v>2380783.76</v>
      </c>
      <c r="F14" s="31">
        <v>720000</v>
      </c>
      <c r="G14" s="39">
        <v>720000</v>
      </c>
      <c r="H14" s="41">
        <v>2243367.31</v>
      </c>
      <c r="I14" s="154">
        <f>H14/G14*100</f>
        <v>311.5787930555556</v>
      </c>
      <c r="J14" s="243"/>
    </row>
    <row r="15" spans="2:10" s="40" customFormat="1" ht="29.25" customHeight="1">
      <c r="B15" s="220" t="s">
        <v>627</v>
      </c>
      <c r="C15" s="35" t="s">
        <v>657</v>
      </c>
      <c r="D15" s="31">
        <v>240000</v>
      </c>
      <c r="E15" s="31">
        <v>1424732</v>
      </c>
      <c r="F15" s="31">
        <v>240000</v>
      </c>
      <c r="G15" s="39">
        <v>240000</v>
      </c>
      <c r="H15" s="41">
        <v>949600</v>
      </c>
      <c r="I15" s="154">
        <f>H15/G15*100</f>
        <v>395.66666666666663</v>
      </c>
      <c r="J15" s="243"/>
    </row>
    <row r="16" spans="2:10" s="40" customFormat="1" ht="24" customHeight="1">
      <c r="B16" s="244" t="s">
        <v>629</v>
      </c>
      <c r="C16" s="52" t="s">
        <v>658</v>
      </c>
      <c r="D16" s="155">
        <v>360000</v>
      </c>
      <c r="E16" s="155">
        <v>228666.66</v>
      </c>
      <c r="F16" s="155">
        <v>360000</v>
      </c>
      <c r="G16" s="245">
        <v>360000</v>
      </c>
      <c r="H16" s="246">
        <v>130000</v>
      </c>
      <c r="I16" s="154">
        <f>H16/G16*100</f>
        <v>36.11111111111111</v>
      </c>
      <c r="J16" s="243"/>
    </row>
    <row r="17" spans="2:6" ht="15">
      <c r="B17" s="247"/>
      <c r="C17" s="247"/>
      <c r="D17" s="247"/>
      <c r="E17" s="247"/>
      <c r="F17" s="248"/>
    </row>
    <row r="18" spans="2:11" ht="20.25" customHeight="1">
      <c r="B18" s="562" t="s">
        <v>659</v>
      </c>
      <c r="C18" s="563" t="s">
        <v>652</v>
      </c>
      <c r="D18" s="563"/>
      <c r="E18" s="563"/>
      <c r="F18" s="564" t="s">
        <v>653</v>
      </c>
      <c r="G18" s="564"/>
      <c r="H18" s="564"/>
      <c r="I18" s="564" t="s">
        <v>654</v>
      </c>
      <c r="J18" s="564"/>
      <c r="K18" s="564"/>
    </row>
    <row r="19" spans="2:11" ht="15">
      <c r="B19" s="562"/>
      <c r="C19" s="36">
        <v>1</v>
      </c>
      <c r="D19" s="36">
        <v>2</v>
      </c>
      <c r="E19" s="204">
        <v>3</v>
      </c>
      <c r="F19" s="34">
        <v>4</v>
      </c>
      <c r="G19" s="36">
        <v>5</v>
      </c>
      <c r="H19" s="204">
        <v>6</v>
      </c>
      <c r="I19" s="34">
        <v>7</v>
      </c>
      <c r="J19" s="31">
        <v>8</v>
      </c>
      <c r="K19" s="204">
        <v>9</v>
      </c>
    </row>
    <row r="20" spans="2:11" ht="15">
      <c r="B20" s="562"/>
      <c r="C20" s="249" t="s">
        <v>660</v>
      </c>
      <c r="D20" s="249" t="s">
        <v>661</v>
      </c>
      <c r="E20" s="250" t="s">
        <v>662</v>
      </c>
      <c r="F20" s="86" t="s">
        <v>660</v>
      </c>
      <c r="G20" s="249" t="s">
        <v>661</v>
      </c>
      <c r="H20" s="250" t="s">
        <v>662</v>
      </c>
      <c r="I20" s="86" t="s">
        <v>660</v>
      </c>
      <c r="J20" s="251" t="s">
        <v>661</v>
      </c>
      <c r="K20" s="250" t="s">
        <v>662</v>
      </c>
    </row>
    <row r="21" spans="2:11" ht="15">
      <c r="B21" s="102">
        <v>1</v>
      </c>
      <c r="C21" s="131"/>
      <c r="D21" s="131"/>
      <c r="E21" s="252"/>
      <c r="F21" s="253"/>
      <c r="G21" s="131"/>
      <c r="H21" s="254"/>
      <c r="I21" s="253"/>
      <c r="J21" s="255"/>
      <c r="K21" s="252"/>
    </row>
    <row r="22" spans="2:11" ht="15">
      <c r="B22" s="102">
        <v>2</v>
      </c>
      <c r="C22" s="131"/>
      <c r="D22" s="131"/>
      <c r="E22" s="252"/>
      <c r="F22" s="253"/>
      <c r="G22" s="131"/>
      <c r="H22" s="254"/>
      <c r="I22" s="253"/>
      <c r="J22" s="255"/>
      <c r="K22" s="252"/>
    </row>
    <row r="23" spans="2:11" ht="15">
      <c r="B23" s="102">
        <v>3</v>
      </c>
      <c r="C23" s="131"/>
      <c r="D23" s="131"/>
      <c r="E23" s="252"/>
      <c r="F23" s="253"/>
      <c r="G23" s="131"/>
      <c r="H23" s="254"/>
      <c r="I23" s="253"/>
      <c r="J23" s="255"/>
      <c r="K23" s="252"/>
    </row>
    <row r="24" spans="2:11" ht="15">
      <c r="B24" s="102">
        <v>4</v>
      </c>
      <c r="C24" s="131"/>
      <c r="D24" s="131"/>
      <c r="E24" s="252"/>
      <c r="F24" s="253"/>
      <c r="G24" s="131"/>
      <c r="H24" s="252"/>
      <c r="I24" s="253"/>
      <c r="J24" s="255"/>
      <c r="K24" s="252"/>
    </row>
    <row r="25" spans="2:11" ht="15">
      <c r="B25" s="102">
        <v>5</v>
      </c>
      <c r="C25" s="131"/>
      <c r="D25" s="131"/>
      <c r="E25" s="252"/>
      <c r="F25" s="253"/>
      <c r="G25" s="131"/>
      <c r="H25" s="252"/>
      <c r="I25" s="253"/>
      <c r="J25" s="255"/>
      <c r="K25" s="252"/>
    </row>
    <row r="26" spans="2:11" ht="15">
      <c r="B26" s="102">
        <v>6</v>
      </c>
      <c r="C26" s="131"/>
      <c r="D26" s="131"/>
      <c r="E26" s="252"/>
      <c r="F26" s="253"/>
      <c r="G26" s="131"/>
      <c r="H26" s="252"/>
      <c r="I26" s="253"/>
      <c r="J26" s="255"/>
      <c r="K26" s="252"/>
    </row>
    <row r="27" spans="2:11" ht="15">
      <c r="B27" s="102">
        <v>7</v>
      </c>
      <c r="C27" s="131"/>
      <c r="D27" s="131"/>
      <c r="E27" s="252"/>
      <c r="F27" s="253"/>
      <c r="G27" s="131"/>
      <c r="H27" s="252"/>
      <c r="I27" s="253"/>
      <c r="J27" s="255"/>
      <c r="K27" s="252"/>
    </row>
    <row r="28" spans="2:11" ht="15">
      <c r="B28" s="102">
        <v>8</v>
      </c>
      <c r="C28" s="131"/>
      <c r="D28" s="131"/>
      <c r="E28" s="252"/>
      <c r="F28" s="253"/>
      <c r="G28" s="131"/>
      <c r="H28" s="252"/>
      <c r="I28" s="253"/>
      <c r="J28" s="255"/>
      <c r="K28" s="252"/>
    </row>
    <row r="29" spans="2:11" ht="15">
      <c r="B29" s="102">
        <v>9</v>
      </c>
      <c r="C29" s="131"/>
      <c r="D29" s="131"/>
      <c r="E29" s="252"/>
      <c r="F29" s="253"/>
      <c r="G29" s="131"/>
      <c r="H29" s="252"/>
      <c r="I29" s="253"/>
      <c r="J29" s="255"/>
      <c r="K29" s="252"/>
    </row>
    <row r="30" spans="2:11" ht="15">
      <c r="B30" s="256">
        <v>10</v>
      </c>
      <c r="C30" s="257"/>
      <c r="D30" s="257"/>
      <c r="E30" s="258"/>
      <c r="F30" s="259"/>
      <c r="G30" s="257"/>
      <c r="H30" s="258"/>
      <c r="I30" s="259"/>
      <c r="J30" s="260"/>
      <c r="K30" s="258"/>
    </row>
    <row r="32" spans="2:8" ht="15" customHeight="1">
      <c r="B32" s="555" t="str">
        <f>'Биланс успеха'!B89</f>
        <v>Датум: 29.jaнуар 2021. године</v>
      </c>
      <c r="C32" s="555"/>
      <c r="F32" s="140" t="s">
        <v>493</v>
      </c>
      <c r="H32" s="4" t="s">
        <v>663</v>
      </c>
    </row>
  </sheetData>
  <sheetProtection selectLockedCells="1" selectUnlockedCells="1"/>
  <mergeCells count="16">
    <mergeCell ref="I8:I9"/>
    <mergeCell ref="B18:B20"/>
    <mergeCell ref="C18:E18"/>
    <mergeCell ref="F18:H18"/>
    <mergeCell ref="I18:K18"/>
    <mergeCell ref="B32:C32"/>
    <mergeCell ref="B2:D2"/>
    <mergeCell ref="N2:O2"/>
    <mergeCell ref="B3:C3"/>
    <mergeCell ref="B5:I5"/>
    <mergeCell ref="B8:B9"/>
    <mergeCell ref="C8:C9"/>
    <mergeCell ref="D8:D9"/>
    <mergeCell ref="E8:E9"/>
    <mergeCell ref="F8:F9"/>
    <mergeCell ref="G8:H8"/>
  </mergeCells>
  <printOptions/>
  <pageMargins left="0.7" right="0.7" top="0.75" bottom="0.75" header="0.5118055555555555" footer="0.5118055555555555"/>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A1:K29"/>
  <sheetViews>
    <sheetView zoomScalePageLayoutView="0" workbookViewId="0" topLeftCell="A1">
      <selection activeCell="F10" sqref="F10"/>
    </sheetView>
  </sheetViews>
  <sheetFormatPr defaultColWidth="9.140625" defaultRowHeight="12.75"/>
  <cols>
    <col min="1" max="1" width="5.421875" style="1" customWidth="1"/>
    <col min="2" max="3" width="18.00390625" style="1" customWidth="1"/>
    <col min="4" max="4" width="17.421875" style="1" customWidth="1"/>
    <col min="5" max="5" width="17.57421875" style="1" customWidth="1"/>
    <col min="6" max="6" width="50.57421875" style="1" customWidth="1"/>
    <col min="7" max="7" width="15.8515625" style="1" customWidth="1"/>
    <col min="8" max="8" width="17.8515625" style="1" customWidth="1"/>
    <col min="9" max="9" width="22.140625" style="1" customWidth="1"/>
    <col min="10" max="10" width="15.421875" style="1" customWidth="1"/>
    <col min="11" max="11" width="18.421875" style="1" customWidth="1"/>
    <col min="12" max="16384" width="9.140625" style="1" customWidth="1"/>
  </cols>
  <sheetData>
    <row r="1" spans="1:11" ht="15.75">
      <c r="A1" s="4"/>
      <c r="B1" s="4"/>
      <c r="C1" s="4"/>
      <c r="D1" s="4"/>
      <c r="E1" s="4"/>
      <c r="F1" s="4"/>
      <c r="G1" s="4"/>
      <c r="H1" s="4"/>
      <c r="I1" s="4"/>
      <c r="J1" s="4"/>
      <c r="K1" s="4"/>
    </row>
    <row r="2" spans="1:11" ht="15.75">
      <c r="A2" s="4"/>
      <c r="B2" s="4" t="s">
        <v>1</v>
      </c>
      <c r="C2" s="8" t="s">
        <v>2</v>
      </c>
      <c r="D2" s="12"/>
      <c r="E2" s="12"/>
      <c r="F2" s="4"/>
      <c r="G2" s="4"/>
      <c r="H2" s="4"/>
      <c r="I2" s="4"/>
      <c r="J2" s="69" t="s">
        <v>664</v>
      </c>
      <c r="K2" s="4"/>
    </row>
    <row r="3" spans="1:11" ht="15.75">
      <c r="A3" s="4"/>
      <c r="B3" s="4" t="s">
        <v>3</v>
      </c>
      <c r="C3" s="261" t="s">
        <v>4</v>
      </c>
      <c r="D3" s="12"/>
      <c r="E3" s="12"/>
      <c r="F3" s="4"/>
      <c r="G3" s="4"/>
      <c r="H3" s="4"/>
      <c r="I3" s="4"/>
      <c r="J3" s="69"/>
      <c r="K3" s="69"/>
    </row>
    <row r="4" spans="1:11" ht="15.75">
      <c r="A4" s="4"/>
      <c r="B4" s="4"/>
      <c r="C4" s="4"/>
      <c r="D4" s="4"/>
      <c r="E4" s="4"/>
      <c r="F4" s="4"/>
      <c r="G4" s="4"/>
      <c r="H4" s="4"/>
      <c r="I4" s="4"/>
      <c r="J4" s="4"/>
      <c r="K4" s="4"/>
    </row>
    <row r="5" spans="1:11" ht="15.75">
      <c r="A5" s="4"/>
      <c r="B5" s="4"/>
      <c r="C5" s="4"/>
      <c r="D5" s="4"/>
      <c r="E5" s="4"/>
      <c r="F5" s="4"/>
      <c r="G5" s="4"/>
      <c r="H5" s="4"/>
      <c r="I5" s="4"/>
      <c r="J5" s="4"/>
      <c r="K5" s="4"/>
    </row>
    <row r="6" spans="1:11" ht="20.25">
      <c r="A6" s="4"/>
      <c r="B6" s="557" t="s">
        <v>665</v>
      </c>
      <c r="C6" s="557"/>
      <c r="D6" s="557"/>
      <c r="E6" s="557"/>
      <c r="F6" s="557"/>
      <c r="G6" s="557"/>
      <c r="H6" s="557"/>
      <c r="I6" s="557"/>
      <c r="J6" s="140"/>
      <c r="K6" s="4"/>
    </row>
    <row r="7" spans="1:11" ht="0.75" customHeight="1" thickBot="1">
      <c r="A7" s="4"/>
      <c r="B7" s="4"/>
      <c r="C7" s="4"/>
      <c r="D7" s="4"/>
      <c r="E7" s="4"/>
      <c r="F7" s="4"/>
      <c r="G7" s="4"/>
      <c r="H7" s="4"/>
      <c r="I7" s="4"/>
      <c r="J7" s="69" t="s">
        <v>5</v>
      </c>
      <c r="K7" s="4"/>
    </row>
    <row r="8" spans="1:11" s="2" customFormat="1" ht="91.5" customHeight="1" thickBot="1">
      <c r="A8" s="444"/>
      <c r="B8" s="481" t="s">
        <v>666</v>
      </c>
      <c r="C8" s="482" t="s">
        <v>667</v>
      </c>
      <c r="D8" s="482" t="s">
        <v>668</v>
      </c>
      <c r="E8" s="482" t="s">
        <v>669</v>
      </c>
      <c r="F8" s="482" t="s">
        <v>670</v>
      </c>
      <c r="G8" s="482" t="s">
        <v>671</v>
      </c>
      <c r="H8" s="482" t="s">
        <v>672</v>
      </c>
      <c r="I8" s="482" t="s">
        <v>673</v>
      </c>
      <c r="J8" s="483" t="s">
        <v>674</v>
      </c>
      <c r="K8" s="5"/>
    </row>
    <row r="9" spans="1:11" s="2" customFormat="1" ht="16.5" thickBot="1">
      <c r="A9" s="444"/>
      <c r="B9" s="484">
        <v>1</v>
      </c>
      <c r="C9" s="262">
        <v>2</v>
      </c>
      <c r="D9" s="229">
        <v>3</v>
      </c>
      <c r="E9" s="229">
        <v>4</v>
      </c>
      <c r="F9" s="262">
        <v>5</v>
      </c>
      <c r="G9" s="229">
        <v>6</v>
      </c>
      <c r="H9" s="229">
        <v>7</v>
      </c>
      <c r="I9" s="262">
        <v>8</v>
      </c>
      <c r="J9" s="485" t="s">
        <v>675</v>
      </c>
      <c r="K9" s="5"/>
    </row>
    <row r="10" spans="1:11" s="2" customFormat="1" ht="15.75">
      <c r="A10" s="444"/>
      <c r="B10" s="486" t="s">
        <v>676</v>
      </c>
      <c r="C10" s="263">
        <v>34939185.98</v>
      </c>
      <c r="D10" s="264" t="s">
        <v>677</v>
      </c>
      <c r="E10" s="265">
        <v>2838697.79</v>
      </c>
      <c r="F10" s="266" t="s">
        <v>678</v>
      </c>
      <c r="G10" s="267">
        <v>43798</v>
      </c>
      <c r="H10" s="268"/>
      <c r="I10" s="266"/>
      <c r="J10" s="487">
        <f>E10+H10</f>
        <v>2838697.79</v>
      </c>
      <c r="K10" s="5"/>
    </row>
    <row r="11" spans="1:11" ht="15.75">
      <c r="A11" s="445"/>
      <c r="B11" s="488">
        <v>2019</v>
      </c>
      <c r="C11" s="43"/>
      <c r="D11" s="269" t="s">
        <v>679</v>
      </c>
      <c r="E11" s="152"/>
      <c r="F11" s="152"/>
      <c r="G11" s="152"/>
      <c r="H11" s="152"/>
      <c r="I11" s="152"/>
      <c r="J11" s="489"/>
      <c r="K11" s="4"/>
    </row>
    <row r="12" spans="1:11" ht="15.75">
      <c r="A12" s="445"/>
      <c r="B12" s="488" t="s">
        <v>679</v>
      </c>
      <c r="C12" s="269"/>
      <c r="D12" s="269" t="s">
        <v>679</v>
      </c>
      <c r="E12" s="270"/>
      <c r="F12" s="270"/>
      <c r="G12" s="270"/>
      <c r="H12" s="270"/>
      <c r="I12" s="270"/>
      <c r="J12" s="490"/>
      <c r="K12" s="4"/>
    </row>
    <row r="13" spans="1:11" ht="16.5" thickBot="1">
      <c r="A13" s="445"/>
      <c r="B13" s="491" t="s">
        <v>679</v>
      </c>
      <c r="C13" s="492"/>
      <c r="D13" s="492" t="s">
        <v>679</v>
      </c>
      <c r="E13" s="493"/>
      <c r="F13" s="493"/>
      <c r="G13" s="493"/>
      <c r="H13" s="493"/>
      <c r="I13" s="493"/>
      <c r="J13" s="494"/>
      <c r="K13" s="4"/>
    </row>
    <row r="14" spans="1:11" ht="15.75">
      <c r="A14" s="4"/>
      <c r="B14" s="4"/>
      <c r="C14" s="4"/>
      <c r="D14" s="4"/>
      <c r="E14" s="4"/>
      <c r="F14" s="4"/>
      <c r="G14" s="4"/>
      <c r="H14" s="4"/>
      <c r="I14" s="4"/>
      <c r="J14" s="445"/>
      <c r="K14" s="4"/>
    </row>
    <row r="15" spans="1:11" ht="15.75">
      <c r="A15" s="4"/>
      <c r="B15" s="4" t="s">
        <v>680</v>
      </c>
      <c r="C15" s="4"/>
      <c r="D15" s="4"/>
      <c r="E15" s="4"/>
      <c r="F15" s="4"/>
      <c r="G15" s="4"/>
      <c r="H15" s="4"/>
      <c r="I15" s="4"/>
      <c r="J15" s="4"/>
      <c r="K15" s="4"/>
    </row>
    <row r="16" spans="1:11" ht="15.75">
      <c r="A16" s="4"/>
      <c r="B16" s="4" t="s">
        <v>681</v>
      </c>
      <c r="C16" s="4"/>
      <c r="D16" s="4"/>
      <c r="E16" s="4"/>
      <c r="F16" s="4"/>
      <c r="G16" s="4"/>
      <c r="H16" s="4"/>
      <c r="I16" s="4"/>
      <c r="J16" s="4"/>
      <c r="K16" s="4"/>
    </row>
    <row r="17" spans="1:11" ht="15.75" customHeight="1">
      <c r="A17" s="4"/>
      <c r="B17" s="4" t="s">
        <v>682</v>
      </c>
      <c r="C17" s="4"/>
      <c r="D17" s="4"/>
      <c r="E17" s="4"/>
      <c r="F17" s="4"/>
      <c r="G17" s="4"/>
      <c r="H17" s="272"/>
      <c r="I17" s="4"/>
      <c r="J17" s="4"/>
      <c r="K17" s="4"/>
    </row>
    <row r="18" spans="1:11" ht="15.75">
      <c r="A18" s="4"/>
      <c r="B18" s="4"/>
      <c r="C18" s="4"/>
      <c r="D18" s="4"/>
      <c r="E18" s="4"/>
      <c r="F18" s="4"/>
      <c r="G18" s="4"/>
      <c r="H18" s="272"/>
      <c r="I18" s="4"/>
      <c r="J18" s="4"/>
      <c r="K18" s="4"/>
    </row>
    <row r="19" spans="1:11" ht="15.75">
      <c r="A19" s="4"/>
      <c r="B19" s="273"/>
      <c r="C19" s="273"/>
      <c r="D19" s="273"/>
      <c r="E19" s="273"/>
      <c r="F19" s="4"/>
      <c r="G19" s="4"/>
      <c r="H19" s="4"/>
      <c r="I19" s="4"/>
      <c r="J19" s="4"/>
      <c r="K19" s="4"/>
    </row>
    <row r="20" spans="1:11" ht="15.75">
      <c r="A20" s="4"/>
      <c r="B20" s="274" t="str">
        <f>'Биланс успеха'!B89</f>
        <v>Датум: 29.jaнуар 2021. године</v>
      </c>
      <c r="C20" s="274"/>
      <c r="D20" s="12"/>
      <c r="E20" s="12"/>
      <c r="F20" s="140" t="s">
        <v>103</v>
      </c>
      <c r="G20" s="4"/>
      <c r="H20" s="275" t="s">
        <v>102</v>
      </c>
      <c r="I20" s="276"/>
      <c r="J20" s="275"/>
      <c r="K20" s="4"/>
    </row>
    <row r="21" spans="1:11" ht="15.75">
      <c r="A21" s="4"/>
      <c r="B21" s="4"/>
      <c r="C21" s="4"/>
      <c r="D21" s="4"/>
      <c r="E21" s="4"/>
      <c r="F21" s="4"/>
      <c r="G21" s="4"/>
      <c r="H21" s="275"/>
      <c r="I21" s="275"/>
      <c r="J21" s="275"/>
      <c r="K21" s="4"/>
    </row>
    <row r="22" spans="1:11" ht="15.75">
      <c r="A22" s="4"/>
      <c r="B22" s="4"/>
      <c r="C22" s="4"/>
      <c r="D22" s="4"/>
      <c r="E22" s="4"/>
      <c r="F22" s="4"/>
      <c r="G22" s="4"/>
      <c r="H22" s="4"/>
      <c r="I22" s="4"/>
      <c r="J22" s="4"/>
      <c r="K22" s="4"/>
    </row>
    <row r="23" spans="1:11" ht="15.75">
      <c r="A23" s="4"/>
      <c r="B23" s="4"/>
      <c r="C23" s="4"/>
      <c r="D23" s="4"/>
      <c r="E23" s="4"/>
      <c r="F23" s="4"/>
      <c r="G23" s="4"/>
      <c r="H23" s="4"/>
      <c r="I23" s="4"/>
      <c r="J23" s="4"/>
      <c r="K23" s="4"/>
    </row>
    <row r="24" spans="1:11" ht="15.75">
      <c r="A24" s="4"/>
      <c r="B24" s="4"/>
      <c r="C24" s="4"/>
      <c r="D24" s="4"/>
      <c r="E24" s="4"/>
      <c r="F24" s="4"/>
      <c r="G24" s="4"/>
      <c r="H24" s="4"/>
      <c r="I24" s="4"/>
      <c r="J24" s="4"/>
      <c r="K24" s="4"/>
    </row>
    <row r="25" spans="1:11" ht="15.75">
      <c r="A25" s="4"/>
      <c r="B25" s="4"/>
      <c r="C25" s="4"/>
      <c r="D25" s="4"/>
      <c r="E25" s="4"/>
      <c r="F25" s="4"/>
      <c r="G25" s="4"/>
      <c r="H25" s="4"/>
      <c r="I25" s="4"/>
      <c r="J25" s="4"/>
      <c r="K25" s="4"/>
    </row>
    <row r="26" spans="1:11" ht="15.75">
      <c r="A26" s="4"/>
      <c r="B26" s="4"/>
      <c r="C26" s="4"/>
      <c r="D26" s="4"/>
      <c r="E26" s="4"/>
      <c r="F26" s="4"/>
      <c r="G26" s="4"/>
      <c r="H26" s="4"/>
      <c r="I26" s="4"/>
      <c r="J26" s="4"/>
      <c r="K26" s="4"/>
    </row>
    <row r="29" ht="15.75">
      <c r="F29" s="365"/>
    </row>
  </sheetData>
  <sheetProtection selectLockedCells="1" selectUnlockedCells="1"/>
  <mergeCells count="1">
    <mergeCell ref="B6:I6"/>
  </mergeCells>
  <printOptions/>
  <pageMargins left="0.7" right="0.7" top="0.75" bottom="0.75" header="0.5118055555555555" footer="0.5118055555555555"/>
  <pageSetup fitToHeight="0"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jasminai</dc:creator>
  <cp:keywords/>
  <dc:description/>
  <cp:lastModifiedBy>Windows User</cp:lastModifiedBy>
  <cp:lastPrinted>2021-02-01T08:25:48Z</cp:lastPrinted>
  <dcterms:created xsi:type="dcterms:W3CDTF">2020-10-22T10:49:06Z</dcterms:created>
  <dcterms:modified xsi:type="dcterms:W3CDTF">2021-03-03T11:53:30Z</dcterms:modified>
  <cp:category/>
  <cp:version/>
  <cp:contentType/>
  <cp:contentStatus/>
</cp:coreProperties>
</file>